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codeName="ThisWorkbook" defaultThemeVersion="166925"/>
  <mc:AlternateContent xmlns:mc="http://schemas.openxmlformats.org/markup-compatibility/2006">
    <mc:Choice Requires="x15">
      <x15ac:absPath xmlns:x15ac="http://schemas.microsoft.com/office/spreadsheetml/2010/11/ac" url="https://dcdsbca.sharepoint.com/sites/FacilitiesServices/Shared Documents/General/ADMINISTRATION/Board reports/Reports for Website/"/>
    </mc:Choice>
  </mc:AlternateContent>
  <xr:revisionPtr revIDLastSave="0" documentId="8_{481922CA-7ECF-7D41-AAF4-5FB340A6F89E}" xr6:coauthVersionLast="47" xr6:coauthVersionMax="47" xr10:uidLastSave="{00000000-0000-0000-0000-000000000000}"/>
  <bookViews>
    <workbookView xWindow="-29080" yWindow="600" windowWidth="29040" windowHeight="15720" tabRatio="801" xr2:uid="{4E001882-94D2-4561-8C24-2FC025358A5D}"/>
  </bookViews>
  <sheets>
    <sheet name="1. Board Ventilation Strategy" sheetId="6" r:id="rId1"/>
    <sheet name="2. Board Level Investments" sheetId="3" r:id="rId2"/>
    <sheet name="3. School Dashboard" sheetId="4" r:id="rId3"/>
    <sheet name="4. Board Level Worksheet" sheetId="2" r:id="rId4"/>
    <sheet name="5. School Level Worksheet" sheetId="7" r:id="rId5"/>
    <sheet name="Board Ventilation Strate-PY" sheetId="9" state="hidden" r:id="rId6"/>
    <sheet name="Funding Tables" sheetId="8" state="hidden" r:id="rId7"/>
  </sheets>
  <definedNames>
    <definedName name="_xlnm._FilterDatabase" localSheetId="4" hidden="1">'5. School Level Worksheet'!#REF!</definedName>
    <definedName name="_xlnm._FilterDatabase" localSheetId="5" hidden="1">'Board Ventilation Strate-PY'!$B$1:$C$287</definedName>
    <definedName name="School_Name">Table1[Name of School Facility]</definedName>
    <definedName name="Ventilation">HVAC_Type[HVAC System 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2" l="1"/>
  <c r="C19" i="2"/>
  <c r="C30" i="2"/>
  <c r="I14" i="4"/>
  <c r="I13" i="4"/>
  <c r="I12" i="4"/>
  <c r="I11" i="4"/>
  <c r="F11" i="4" s="1"/>
  <c r="I10" i="4"/>
  <c r="M18" i="2" l="1"/>
  <c r="Y18" i="2"/>
  <c r="X18" i="2"/>
  <c r="W74" i="8" l="1"/>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s="1"/>
  <c r="A6" i="9"/>
  <c r="A7" i="9"/>
  <c r="A8" i="9" s="1"/>
  <c r="A9" i="9" s="1"/>
  <c r="A10" i="9"/>
  <c r="A11" i="9"/>
  <c r="A12" i="9" s="1"/>
  <c r="A13" i="9" s="1"/>
  <c r="A14" i="9"/>
  <c r="A15" i="9"/>
  <c r="A16" i="9" s="1"/>
  <c r="A17" i="9" s="1"/>
  <c r="A18" i="9"/>
  <c r="A19" i="9"/>
  <c r="A20" i="9" s="1"/>
  <c r="A21" i="9" s="1"/>
  <c r="A22" i="9"/>
  <c r="A23" i="9"/>
  <c r="A24" i="9" s="1"/>
  <c r="A25" i="9" s="1"/>
  <c r="A26" i="9"/>
  <c r="A27" i="9"/>
  <c r="A28" i="9" s="1"/>
  <c r="A29" i="9" s="1"/>
  <c r="A30" i="9"/>
  <c r="A31" i="9"/>
  <c r="A32" i="9" s="1"/>
  <c r="A33" i="9" s="1"/>
  <c r="A34" i="9"/>
  <c r="A35" i="9"/>
  <c r="A36" i="9" s="1"/>
  <c r="A37" i="9" s="1"/>
  <c r="A38" i="9"/>
  <c r="A39" i="9" s="1"/>
  <c r="A40" i="9" s="1"/>
  <c r="A41" i="9" s="1"/>
  <c r="A42" i="9"/>
  <c r="A43" i="9" s="1"/>
  <c r="A44" i="9" s="1"/>
  <c r="A45" i="9" s="1"/>
  <c r="A46" i="9"/>
  <c r="A47" i="9" s="1"/>
  <c r="A48" i="9" s="1"/>
  <c r="A49" i="9" s="1"/>
  <c r="A50" i="9"/>
  <c r="A51" i="9"/>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c r="A128" i="9" s="1"/>
  <c r="A129" i="9" s="1"/>
  <c r="A130" i="9"/>
  <c r="A131" i="9" s="1"/>
  <c r="A132" i="9" s="1"/>
  <c r="A133" i="9" s="1"/>
  <c r="A134" i="9"/>
  <c r="A135" i="9" s="1"/>
  <c r="A136" i="9" s="1"/>
  <c r="A137" i="9" s="1"/>
  <c r="A138" i="9"/>
  <c r="A139" i="9" s="1"/>
  <c r="A140" i="9" s="1"/>
  <c r="A141" i="9" s="1"/>
  <c r="A142" i="9"/>
  <c r="A143" i="9" s="1"/>
  <c r="A144" i="9" s="1"/>
  <c r="A145" i="9" s="1"/>
  <c r="A146" i="9"/>
  <c r="A147" i="9"/>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R18" i="2" l="1"/>
  <c r="L18" i="2"/>
  <c r="S18" i="2"/>
  <c r="K18" i="2"/>
  <c r="F18" i="2"/>
  <c r="E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l="1"/>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<sst xmlns="http://schemas.openxmlformats.org/spreadsheetml/2006/main" count="1053" uniqueCount="582">
  <si>
    <t>Ventilation</t>
  </si>
  <si>
    <t>School Name</t>
  </si>
  <si>
    <t>Name of School Facility</t>
  </si>
  <si>
    <t>Building ID</t>
  </si>
  <si>
    <t>Type of School Facility Ventilation</t>
  </si>
  <si>
    <t>No</t>
  </si>
  <si>
    <t>Yes</t>
  </si>
  <si>
    <t>Higher grade filters installed</t>
  </si>
  <si>
    <t>Standalone HEPA filter units in place</t>
  </si>
  <si>
    <t xml:space="preserve"> Select Board Name</t>
  </si>
  <si>
    <t>Index</t>
  </si>
  <si>
    <t>DSBNo</t>
  </si>
  <si>
    <t>DSB Name</t>
  </si>
  <si>
    <t>HVAC</t>
  </si>
  <si>
    <t>Windows</t>
  </si>
  <si>
    <t>Total $</t>
  </si>
  <si>
    <t>Board DropDownList</t>
  </si>
  <si>
    <t>Summer 2021</t>
  </si>
  <si>
    <t>21-22 SY</t>
  </si>
  <si>
    <t>5A</t>
  </si>
  <si>
    <t>5B</t>
  </si>
  <si>
    <t>6A</t>
  </si>
  <si>
    <t>6B</t>
  </si>
  <si>
    <t>30A</t>
  </si>
  <si>
    <t>30B</t>
  </si>
  <si>
    <t>33A</t>
  </si>
  <si>
    <t>33B</t>
  </si>
  <si>
    <t>34A</t>
  </si>
  <si>
    <t>34B</t>
  </si>
  <si>
    <t>60A</t>
  </si>
  <si>
    <t>60B</t>
  </si>
  <si>
    <t>Ventilation Funding</t>
  </si>
  <si>
    <t>Windows Funding</t>
  </si>
  <si>
    <t>SRA</t>
  </si>
  <si>
    <t>Project Count</t>
  </si>
  <si>
    <t>HEPA Units</t>
  </si>
  <si>
    <t>Facilities with No Mechanical Ventilation</t>
  </si>
  <si>
    <t>Identify your board strategy (in four bullets)</t>
  </si>
  <si>
    <t>Question</t>
  </si>
  <si>
    <t>Input Response:</t>
  </si>
  <si>
    <t>Investments and Projects</t>
  </si>
  <si>
    <t>TAB 1: Board Ventilation Strategy</t>
  </si>
  <si>
    <t>TAB 2: Board Level Investments</t>
  </si>
  <si>
    <t>Enter School Details</t>
  </si>
  <si>
    <t>Identify Ventilation Measures</t>
  </si>
  <si>
    <t>Yes/No/NA</t>
  </si>
  <si>
    <t>2020-21</t>
  </si>
  <si>
    <t>2021-22</t>
  </si>
  <si>
    <t>HEPA Funding</t>
  </si>
  <si>
    <t>$50M-Ventilation</t>
  </si>
  <si>
    <t>$29.4M for filters and utilities</t>
  </si>
  <si>
    <t>Funding Sources (Please Complete Expenditure Details)</t>
  </si>
  <si>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</si>
  <si>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</si>
  <si>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</si>
  <si>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</si>
  <si>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Aug 2020 $50M</t>
  </si>
  <si>
    <t>Feb 2021 $50M</t>
  </si>
  <si>
    <t>Funding for HEPA units</t>
  </si>
  <si>
    <t>HEPA units</t>
  </si>
  <si>
    <t>$29.4M for Filters</t>
  </si>
  <si>
    <t>Hepa Funding (Approx. $ value for HEPA units provided)</t>
  </si>
  <si>
    <t>X1000</t>
  </si>
  <si>
    <t>HVAC System Type</t>
  </si>
  <si>
    <t>Partial Mechanical Ventilation</t>
  </si>
  <si>
    <t xml:space="preserve">HEPA units deployed in portables, as needed </t>
  </si>
  <si>
    <t xml:space="preserve">Ventilation assessed </t>
  </si>
  <si>
    <t>Mechanical Ventilation</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</si>
  <si>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</si>
  <si>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</si>
  <si>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ID</t>
  </si>
  <si>
    <t>Ventilation System</t>
  </si>
  <si>
    <t>Increased frequency of filter changes</t>
  </si>
  <si>
    <t>Increased fresh air intake (windows and/or mechanical ventilation systems)</t>
  </si>
  <si>
    <t xml:space="preserve">School Ventilation and Filtration Measures* </t>
  </si>
  <si>
    <t>*Some measures may not be feasible within the context of a school facility/site and related building systems.</t>
  </si>
  <si>
    <t>**High-Efficiency Particulate Air (HEPA)</t>
  </si>
  <si>
    <t xml:space="preserve">Standalone HEPA** filter units deployed in portables, as needed </t>
  </si>
  <si>
    <t>Mechanical Ventilation, 
Partial Mechanical Ventilation,
Non-Mechanical Ventilation (Natural Ventilation / Exhaust Only)</t>
  </si>
  <si>
    <t>Non-Mechanical Ventilation (Natural Ventilation / Exhaust Only)</t>
  </si>
  <si>
    <t>Numbers #</t>
  </si>
  <si>
    <t>ICIP-CVRIS (Spent)</t>
  </si>
  <si>
    <t>SCI 
(Spent on Ventilation)</t>
  </si>
  <si>
    <t>SRA 
(Spent on Ventilation)</t>
  </si>
  <si>
    <t>Other Board Funding (Spent on Ventilation)</t>
  </si>
  <si>
    <t xml:space="preserve">Standalone HEPA Filter Units Deployed          </t>
  </si>
  <si>
    <t>These are drop down options →</t>
  </si>
  <si>
    <t>&lt;- Enter here</t>
  </si>
  <si>
    <t>&lt;- Calculated</t>
  </si>
  <si>
    <t>&lt;- Select</t>
  </si>
  <si>
    <t>Calculated fields (3.1, 3.2, 3.5 and 3.8)</t>
  </si>
  <si>
    <t>Legend</t>
  </si>
  <si>
    <t>Data entry field</t>
  </si>
  <si>
    <t>Calculated field</t>
  </si>
  <si>
    <t>2022-23</t>
  </si>
  <si>
    <t>SRTCF Funding</t>
  </si>
  <si>
    <t>ICIP-Ventilation Funding</t>
  </si>
  <si>
    <t>All Saints C.S.S.</t>
  </si>
  <si>
    <t>10321-1</t>
  </si>
  <si>
    <t>Archbishop Denis O'Connor C.H.S</t>
  </si>
  <si>
    <t>9655-1</t>
  </si>
  <si>
    <t>Father Fenelon C.S. (Replacement)</t>
  </si>
  <si>
    <t>9668-2</t>
  </si>
  <si>
    <t>Father Leo J. Austin C.S.S.</t>
  </si>
  <si>
    <t>9658-2</t>
  </si>
  <si>
    <t>Good Shepherd C.S.</t>
  </si>
  <si>
    <t>10128-1</t>
  </si>
  <si>
    <t>Holy Family C.S.</t>
  </si>
  <si>
    <t>9660-1</t>
  </si>
  <si>
    <t>Monsignor Paul Dwyer C.H.S.</t>
  </si>
  <si>
    <t>9665-1</t>
  </si>
  <si>
    <t>Msgr. J. Pereyma C.S.S.</t>
  </si>
  <si>
    <t>9664-1</t>
  </si>
  <si>
    <t>Msgr. Philip Coffey C.S.</t>
  </si>
  <si>
    <t>9666-1</t>
  </si>
  <si>
    <t>Notre Dame C.S.S</t>
  </si>
  <si>
    <t>10322-1</t>
  </si>
  <si>
    <t>Sir Albert Love C.S.</t>
  </si>
  <si>
    <t>9669-1</t>
  </si>
  <si>
    <t>St. Andre' Bessette C.S.</t>
  </si>
  <si>
    <t>11258-1</t>
  </si>
  <si>
    <t>St. Anne Catholic School</t>
  </si>
  <si>
    <t>19602-1</t>
  </si>
  <si>
    <t>St. Bernadette C.S.</t>
  </si>
  <si>
    <t>9670-1</t>
  </si>
  <si>
    <t>St. Bernard C.S.</t>
  </si>
  <si>
    <t>9658-1</t>
  </si>
  <si>
    <t>St. Bridget C.S.</t>
  </si>
  <si>
    <t>11169-1</t>
  </si>
  <si>
    <t>St. Catherine of Siena C.S.</t>
  </si>
  <si>
    <t>9672-1</t>
  </si>
  <si>
    <t>St. Christopher C.S.</t>
  </si>
  <si>
    <t>9673-1</t>
  </si>
  <si>
    <t>St. Elizabeth Seton C.S.</t>
  </si>
  <si>
    <t>9674-1</t>
  </si>
  <si>
    <t>St. Francis de Sales C.S.</t>
  </si>
  <si>
    <t>9675-1</t>
  </si>
  <si>
    <t>St. Hedwig C.S.</t>
  </si>
  <si>
    <t>9678-1</t>
  </si>
  <si>
    <t>St. Isaac Jogues C.S.</t>
  </si>
  <si>
    <t>9679-1</t>
  </si>
  <si>
    <t>St. James C.S.</t>
  </si>
  <si>
    <t>9680-1</t>
  </si>
  <si>
    <t>St. John Bosco C.S.</t>
  </si>
  <si>
    <t>10129-1</t>
  </si>
  <si>
    <t>St. John Paul II C.S.</t>
  </si>
  <si>
    <t>19068-1</t>
  </si>
  <si>
    <t>St. John the Evangelist C.S.</t>
  </si>
  <si>
    <t>9681-1</t>
  </si>
  <si>
    <t>St. John XXIII C.S.</t>
  </si>
  <si>
    <t>9663-1</t>
  </si>
  <si>
    <t>St. Joseph C.S.</t>
  </si>
  <si>
    <t>11259-1</t>
  </si>
  <si>
    <t>St. Joseph C.S. (Uxbridge)</t>
  </si>
  <si>
    <t>9682-1</t>
  </si>
  <si>
    <t>St. Josephine Bakhita C.S.</t>
  </si>
  <si>
    <t>18073-1</t>
  </si>
  <si>
    <t>St. Jude C.S.</t>
  </si>
  <si>
    <t>9684-1</t>
  </si>
  <si>
    <t>St. Kateri Tekakwitha C.S.</t>
  </si>
  <si>
    <t>19265-1</t>
  </si>
  <si>
    <t>St. Leo C.S.</t>
  </si>
  <si>
    <t>10130-1</t>
  </si>
  <si>
    <t>St. Luke the Evangelist C.S.</t>
  </si>
  <si>
    <t>10320-1</t>
  </si>
  <si>
    <t>St. Marguerite D'Youville CS - Replacement</t>
  </si>
  <si>
    <t>9687-2</t>
  </si>
  <si>
    <t>St. Mark the Evangelist C.S.</t>
  </si>
  <si>
    <t>9688-1</t>
  </si>
  <si>
    <t>St. Mary C.S.S.</t>
  </si>
  <si>
    <t>9689-1</t>
  </si>
  <si>
    <t>St. Matthew The Evangelist  C.S.</t>
  </si>
  <si>
    <t>9690-1</t>
  </si>
  <si>
    <t>St. Monica C.S.</t>
  </si>
  <si>
    <t>9692-1</t>
  </si>
  <si>
    <t>St. Patrick C.S.</t>
  </si>
  <si>
    <t>9693-1</t>
  </si>
  <si>
    <t>St. Paul C.S.</t>
  </si>
  <si>
    <t>9694-1</t>
  </si>
  <si>
    <t>St. Teresa of Calcutta C.S.</t>
  </si>
  <si>
    <t>10318-1</t>
  </si>
  <si>
    <t>St. Theresa C.S.</t>
  </si>
  <si>
    <t>9695-1</t>
  </si>
  <si>
    <t>St. Thomas Aquinas C.S.</t>
  </si>
  <si>
    <t>9696-1</t>
  </si>
  <si>
    <t>St. Wilfrid C.S.</t>
  </si>
  <si>
    <t>9697-1</t>
  </si>
  <si>
    <t>District School Board Ontario North East</t>
  </si>
  <si>
    <t>Algoma District School Board</t>
  </si>
  <si>
    <t>Rainbow District School Board</t>
  </si>
  <si>
    <t>Near North District School Board</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</si>
  <si>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</si>
  <si>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</si>
  <si>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</si>
  <si>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</si>
  <si>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</si>
  <si>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</si>
  <si>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</si>
  <si>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</si>
  <si>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</si>
  <si>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</si>
  <si>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</si>
  <si>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</si>
  <si>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</si>
  <si>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</si>
  <si>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</si>
  <si>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</si>
  <si>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</si>
  <si>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</si>
  <si>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</si>
  <si>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</si>
  <si>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</si>
  <si>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</si>
  <si>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</si>
  <si>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</si>
  <si>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</si>
  <si>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</si>
  <si>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Northeastern Catholic District School Board</t>
  </si>
  <si>
    <t>N/A</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</si>
  <si>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</si>
  <si>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</si>
  <si>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</si>
  <si>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</si>
  <si>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</si>
  <si>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</si>
  <si>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</si>
  <si>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</si>
  <si>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</si>
  <si>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</si>
  <si>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</si>
  <si>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</si>
  <si>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</si>
  <si>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York Catholic District School Board</t>
  </si>
  <si>
    <t>Simcoe Muskoka Catholic District School Board</t>
  </si>
  <si>
    <t>Durham Catholic District School Board</t>
  </si>
  <si>
    <t>Halton Catholic District School Board</t>
  </si>
  <si>
    <t>Wellington Catholic District School Board</t>
  </si>
  <si>
    <t>Waterloo Catholic District School Board</t>
  </si>
  <si>
    <t>Niagara Catholic District School Board</t>
  </si>
  <si>
    <t>Brant Haldimand Norfolk Catholic District School Board</t>
  </si>
  <si>
    <t>Ottawa Catholic District School Board</t>
  </si>
  <si>
    <t>Renfrew County Catholic District School Board</t>
  </si>
  <si>
    <t>Conseil scolaire public du Nord-Est de l'Ontario</t>
  </si>
  <si>
    <t>Conseil scolaire Viamonde</t>
  </si>
  <si>
    <t>Conseil des écoles publiques de l'Est de l'Ontario</t>
  </si>
  <si>
    <t>Conseil scolaire de district catholique Franco-Nord</t>
  </si>
  <si>
    <t>Conseil scolaire de district catholique du Nouvel-Ontario</t>
  </si>
  <si>
    <t>Conseil scolaire de district catholique des Aurores boréales</t>
  </si>
  <si>
    <t>Conseil scolaire catholique Providence</t>
  </si>
  <si>
    <t>Conseil scolaire de district catholique de l'Est ontarien</t>
  </si>
  <si>
    <t>James Bay Lowlands Secondary School Board</t>
  </si>
  <si>
    <t>Funding not provided</t>
  </si>
  <si>
    <t>Moose Factory Island District School Area Board</t>
  </si>
  <si>
    <t>Moosonee District School Area Board</t>
  </si>
  <si>
    <t>Penetanguishene Protestant Separate School Board</t>
  </si>
  <si>
    <t>Campbell Children's School Authority</t>
  </si>
  <si>
    <t>Bloorview School Authority</t>
  </si>
  <si>
    <t>John McGivney Children's Centre School Authority</t>
  </si>
  <si>
    <t>KidsAbility Education Authority</t>
  </si>
  <si>
    <t>Niagara Peninsula Children's Centre School Authority</t>
  </si>
  <si>
    <t>Ottawa Children's Treatment Centre School Authority/CHEO School</t>
  </si>
  <si>
    <t>Consortium Center Jules-Léger</t>
  </si>
  <si>
    <t>Hastings and Prince Edward District School Board</t>
  </si>
  <si>
    <t>Peterborough Victoria Northumberland and Clarington Catholic DSB</t>
  </si>
  <si>
    <t>Dufferin Peel Catholic District School Board</t>
  </si>
  <si>
    <t>Hamilton-Wentworth Catholic District School Board</t>
  </si>
  <si>
    <t>Eastern Ontario Catholic District School Board</t>
  </si>
  <si>
    <t>Algonquin and Lakeshore Catholic District School Board</t>
  </si>
  <si>
    <t>Conseil scolaire public du Grand Nord de l’Ontario</t>
  </si>
  <si>
    <t>Conseil scolaire de district catholique  des Grandes Rivières</t>
  </si>
  <si>
    <t>Conseil scolaire catholique MonAvenir</t>
  </si>
  <si>
    <t>Conseil scolaire de district catholique du Centre-Est de l'Ontario</t>
  </si>
  <si>
    <t>X1</t>
  </si>
  <si>
    <t>X2</t>
  </si>
  <si>
    <t>X3</t>
  </si>
  <si>
    <t>X4</t>
  </si>
  <si>
    <t>X5</t>
  </si>
  <si>
    <t>X6</t>
  </si>
  <si>
    <t>X7</t>
  </si>
  <si>
    <t>Ventilation Strategy</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</si>
  <si>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</si>
  <si>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</si>
  <si>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</si>
  <si>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</si>
  <si>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</si>
  <si>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</si>
  <si>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</si>
  <si>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</si>
  <si>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</si>
  <si>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</si>
  <si>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</si>
  <si>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</si>
  <si>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</si>
  <si>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</si>
  <si>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</si>
  <si>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</si>
  <si>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</si>
  <si>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</si>
  <si>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</si>
  <si>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</si>
  <si>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</si>
  <si>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</si>
  <si>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</si>
  <si>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</si>
  <si>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</si>
  <si>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</si>
  <si>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</si>
  <si>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</si>
  <si>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</si>
  <si>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</si>
  <si>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</si>
  <si>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</si>
  <si>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</si>
  <si>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</si>
  <si>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</si>
  <si>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</si>
  <si>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</si>
  <si>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</si>
  <si>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</si>
  <si>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</si>
  <si>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</si>
  <si>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</si>
  <si>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</si>
  <si>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</si>
  <si>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</si>
  <si>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</si>
  <si>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</si>
  <si>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</si>
  <si>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</si>
  <si>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</si>
  <si>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</si>
  <si>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</si>
  <si>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</si>
  <si>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</si>
  <si>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</si>
  <si>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</si>
  <si>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</si>
  <si>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</si>
  <si>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</si>
  <si>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</si>
  <si>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</si>
  <si>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</si>
  <si>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</si>
  <si>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</si>
  <si>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</si>
  <si>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</si>
  <si>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</si>
  <si>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</si>
  <si>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</si>
  <si>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</si>
  <si>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</si>
  <si>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</si>
  <si>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</si>
  <si>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</si>
  <si>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</si>
  <si>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</si>
  <si>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</si>
  <si>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</si>
  <si>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</si>
  <si>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</si>
  <si>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</si>
  <si>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</si>
  <si>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</si>
  <si>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</si>
  <si>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</si>
  <si>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</si>
  <si>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</si>
  <si>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</si>
  <si>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 xml:space="preserve">Maximiser la santé et la sécurité de tous en assurant une qualité de l'air optimale </t>
  </si>
  <si>
    <t>Augmenter la quantité d'air frais</t>
  </si>
  <si>
    <t>Augmenter la filtration de l'air</t>
  </si>
  <si>
    <t>Augmenter la fréquence des inspections</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</si>
  <si>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</si>
  <si>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</si>
  <si>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</si>
  <si>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</si>
  <si>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</si>
  <si>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</si>
  <si>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</si>
  <si>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</si>
  <si>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</si>
  <si>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</si>
  <si>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</si>
  <si>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</si>
  <si>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</si>
  <si>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</si>
  <si>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</si>
  <si>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</si>
  <si>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</si>
  <si>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</si>
  <si>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</si>
  <si>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</si>
  <si>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</si>
  <si>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</si>
  <si>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</si>
  <si>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</si>
  <si>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</si>
  <si>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</si>
  <si>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</si>
  <si>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</si>
  <si>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</si>
  <si>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</si>
  <si>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</si>
  <si>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</si>
  <si>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</si>
  <si>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</si>
  <si>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</si>
  <si>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</si>
  <si>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</si>
  <si>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</si>
  <si>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</si>
  <si>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</si>
  <si>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</si>
  <si>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</si>
  <si>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</si>
  <si>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</si>
  <si>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</si>
  <si>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</si>
  <si>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</si>
  <si>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</si>
  <si>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</si>
  <si>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</si>
  <si>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</si>
  <si>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</si>
  <si>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</si>
  <si>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</si>
  <si>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</si>
  <si>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</si>
  <si>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</si>
  <si>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</si>
  <si>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</si>
  <si>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</si>
  <si>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</si>
  <si>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</si>
  <si>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</si>
  <si>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</si>
  <si>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</si>
  <si>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</si>
  <si>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</si>
  <si>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</si>
  <si>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</si>
  <si>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</si>
  <si>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</si>
  <si>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</si>
  <si>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</si>
  <si>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</si>
  <si>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</si>
  <si>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</si>
  <si>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</si>
  <si>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</si>
  <si>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</si>
  <si>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</si>
  <si>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</si>
  <si>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</si>
  <si>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</si>
  <si>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</si>
  <si>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</si>
  <si>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</si>
  <si>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</si>
  <si>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</si>
  <si>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</si>
  <si>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</si>
  <si>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</si>
  <si>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</si>
  <si>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</si>
  <si>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</si>
  <si>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</si>
  <si>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</si>
  <si>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</si>
  <si>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</si>
  <si>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</si>
  <si>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</si>
  <si>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</si>
  <si>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</si>
  <si>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</si>
  <si>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</si>
  <si>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</si>
  <si>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</si>
  <si>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</si>
  <si>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</si>
  <si>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</si>
  <si>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</si>
  <si>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</si>
  <si>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</si>
  <si>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</si>
  <si>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</si>
  <si>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</si>
  <si>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</si>
  <si>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</si>
  <si>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</si>
  <si>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</si>
  <si>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</si>
  <si>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</si>
  <si>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</si>
  <si>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</si>
  <si>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</si>
  <si>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</si>
  <si>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</si>
  <si>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</si>
  <si>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</si>
  <si>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</si>
  <si>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</si>
  <si>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</si>
  <si>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</si>
  <si>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</si>
  <si>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</si>
  <si>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</si>
  <si>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</si>
  <si>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</si>
  <si>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</si>
  <si>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</si>
  <si>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</si>
  <si>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</si>
  <si>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</si>
  <si>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</si>
  <si>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</si>
  <si>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</si>
  <si>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</si>
  <si>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</si>
  <si>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</si>
  <si>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</si>
  <si>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</si>
  <si>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</si>
  <si>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</si>
  <si>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</si>
  <si>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</si>
  <si>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</si>
  <si>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</si>
  <si>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</si>
  <si>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</si>
  <si>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</si>
  <si>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</si>
  <si>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</si>
  <si>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</si>
  <si>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</si>
  <si>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</si>
  <si>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</si>
  <si>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</si>
  <si>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</si>
  <si>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</si>
  <si>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</si>
  <si>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</si>
  <si>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</si>
  <si>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</si>
  <si>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</si>
  <si>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</si>
  <si>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</si>
  <si>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</si>
  <si>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</si>
  <si>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</si>
  <si>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</si>
  <si>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</si>
  <si>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</si>
  <si>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</si>
  <si>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</si>
  <si>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</si>
  <si>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</si>
  <si>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</si>
  <si>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</si>
  <si>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</si>
  <si>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</si>
  <si>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</si>
  <si>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</si>
  <si>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</si>
  <si>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Board Name</t>
  </si>
  <si>
    <t xml:space="preserve">School boards are optimizing air quality in schools through improved ventilation and filtration. 
Implemented measures are dependent on the type of ventilation and feasibility within the context of school facilities and related building systems.
</t>
  </si>
  <si>
    <t>2023-24</t>
  </si>
  <si>
    <t>% of Schools Open and Operating Receiving an Investment (2023-24)</t>
  </si>
  <si>
    <t>Reference: total number of Standalone HEPA units deployed in schools</t>
  </si>
  <si>
    <t>x</t>
  </si>
  <si>
    <r>
      <t>Ventilation Funding Allocated since 2020-21</t>
    </r>
    <r>
      <rPr>
        <b/>
        <sz val="14"/>
        <color rgb="FFFF0000"/>
        <rFont val="Calibri"/>
        <family val="2"/>
        <scheme val="minor"/>
      </rPr>
      <t xml:space="preserve"> </t>
    </r>
  </si>
  <si>
    <r>
      <t>% of Schools Open and Operating Receiving an Investment (</t>
    </r>
    <r>
      <rPr>
        <b/>
        <sz val="14"/>
        <color rgb="FFFF0000"/>
        <rFont val="Calibri"/>
        <family val="2"/>
        <scheme val="minor"/>
      </rPr>
      <t>2022-23</t>
    </r>
    <r>
      <rPr>
        <b/>
        <sz val="14"/>
        <color theme="1"/>
        <rFont val="Calibri"/>
        <family val="2"/>
        <scheme val="minor"/>
      </rPr>
      <t>)</t>
    </r>
  </si>
  <si>
    <t>We are operating ventilation systems prior and post occupancy to maximize ventilation and efficiency.</t>
  </si>
  <si>
    <t>2024-25</t>
  </si>
  <si>
    <r>
      <t xml:space="preserve">Planned Ventilation Projects </t>
    </r>
    <r>
      <rPr>
        <b/>
        <sz val="14"/>
        <color rgb="FFFF0000"/>
        <rFont val="Calibri"/>
        <family val="2"/>
        <scheme val="minor"/>
      </rPr>
      <t>2024-25</t>
    </r>
  </si>
  <si>
    <r>
      <t>Ventilation Projects Completed since 2020-21 (2020-21 to</t>
    </r>
    <r>
      <rPr>
        <b/>
        <sz val="14"/>
        <color rgb="FFFF0000"/>
        <rFont val="Calibri"/>
        <family val="2"/>
        <scheme val="minor"/>
      </rPr>
      <t xml:space="preserve"> 2023-24</t>
    </r>
    <r>
      <rPr>
        <b/>
        <sz val="14"/>
        <color theme="1"/>
        <rFont val="Calibri"/>
        <family val="2"/>
        <scheme val="minor"/>
      </rPr>
      <t>)</t>
    </r>
  </si>
  <si>
    <r>
      <t xml:space="preserve">Number of Schools that receieved an investment since 2020-21  (2020-21 to </t>
    </r>
    <r>
      <rPr>
        <b/>
        <sz val="14"/>
        <color rgb="FFFF0000"/>
        <rFont val="Calibri"/>
        <family val="2"/>
        <scheme val="minor"/>
      </rPr>
      <t>2023-24</t>
    </r>
    <r>
      <rPr>
        <b/>
        <sz val="14"/>
        <color theme="1"/>
        <rFont val="Calibri"/>
        <family val="2"/>
        <scheme val="minor"/>
      </rPr>
      <t>)</t>
    </r>
  </si>
  <si>
    <r>
      <t>Ventilation Projects to be Completed (</t>
    </r>
    <r>
      <rPr>
        <b/>
        <sz val="14"/>
        <color rgb="FFFF0000"/>
        <rFont val="Calibri"/>
        <family val="2"/>
        <scheme val="minor"/>
      </rPr>
      <t>2024-25</t>
    </r>
    <r>
      <rPr>
        <b/>
        <sz val="14"/>
        <color theme="1"/>
        <rFont val="Calibri"/>
        <family val="2"/>
        <scheme val="minor"/>
      </rPr>
      <t>)</t>
    </r>
  </si>
  <si>
    <r>
      <t>Number of Schools planned to receive an Investment (</t>
    </r>
    <r>
      <rPr>
        <b/>
        <sz val="14"/>
        <color rgb="FFFF0000"/>
        <rFont val="Calibri"/>
        <family val="2"/>
        <scheme val="minor"/>
      </rPr>
      <t>2024-25</t>
    </r>
    <r>
      <rPr>
        <b/>
        <sz val="14"/>
        <color theme="1"/>
        <rFont val="Calibri"/>
        <family val="2"/>
        <scheme val="minor"/>
      </rPr>
      <t>)</t>
    </r>
  </si>
  <si>
    <t xml:space="preserve">We are using MERV-13 graded filters on mechanical systems and changing them a minimum of three times school year. </t>
  </si>
  <si>
    <t>We have placed HEPA units in all elementary and secondary classrooms, as well as main offices, libraries, gymnasiums, cafeterias and some other gather spaces within schools.</t>
  </si>
  <si>
    <t>We are maintaining increased outdoor air flow rates to insure fresh air is being supplied to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</si>
</sst>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Red]\-&quot;$&quot;#,##0"/>
    <numFmt numFmtId="165" formatCode="&quot;$&quot;#,##0.00;[Red]\-&quot;$&quot;#,##0.00"/>
    <numFmt numFmtId="166" formatCode="_-* #,##0.00_-;\-* #,##0.00_-;_-* &quot;-&quot;??_-;_-@_-"/>
    <numFmt numFmtId="167" formatCode="_-* #,##0_-;\-* #,##0_-;_-* &quot;-&quot;??_-;_-@_-"/>
    <numFmt numFmtId="168" formatCode="#,##0.00_ ;\-#,##0.00\ "/>
    <numFmt numFmtId="169" formatCode="#,##0.000"/>
    <numFmt numFmtId="170" formatCode="_(&quot;$&quot;* #,##0_);_(&quot;$&quot;* \(#,##0\);_(&quot;$&quot;* &quot;-&quot;?_);_(@_)"/>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top/>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cellStyleXfs>
  <cellXfs count="166">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7"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5"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28" xfId="2" applyBorder="1"/>
    <xf numFmtId="0" fontId="0" fillId="0" borderId="22" xfId="0" applyBorder="1"/>
    <xf numFmtId="0" fontId="10" fillId="7" borderId="27" xfId="1" applyBorder="1"/>
    <xf numFmtId="0" fontId="0" fillId="0" borderId="24" xfId="0" applyBorder="1"/>
    <xf numFmtId="0" fontId="4" fillId="3" borderId="1" xfId="0" applyFont="1" applyFill="1" applyBorder="1" applyAlignment="1" applyProtection="1">
      <alignment vertical="center"/>
      <protection locked="0"/>
    </xf>
    <xf numFmtId="165" fontId="0" fillId="9" borderId="0" xfId="0" applyNumberFormat="1" applyFill="1" applyAlignment="1">
      <alignment horizontal="center" vertical="center" wrapText="1"/>
    </xf>
    <xf numFmtId="0" fontId="0" fillId="18" borderId="0" xfId="0" applyFill="1" applyAlignment="1">
      <alignment horizontal="center"/>
    </xf>
    <xf numFmtId="168" fontId="13" fillId="8" borderId="21" xfId="4" applyNumberFormat="1" applyFont="1" applyFill="1" applyBorder="1" applyAlignment="1">
      <alignment horizontal="center" vertical="center"/>
    </xf>
    <xf numFmtId="169" fontId="10" fillId="7" borderId="6" xfId="1" applyNumberFormat="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6"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1" xfId="0" applyFont="1" applyFill="1" applyBorder="1" applyAlignment="1">
      <alignment horizontal="left"/>
    </xf>
    <xf numFmtId="0" fontId="11" fillId="17" borderId="32" xfId="0" applyFont="1" applyFill="1" applyBorder="1" applyAlignment="1">
      <alignment wrapText="1"/>
    </xf>
    <xf numFmtId="0" fontId="0" fillId="19" borderId="33" xfId="0" applyFill="1" applyBorder="1" applyAlignment="1">
      <alignment horizontal="center"/>
    </xf>
    <xf numFmtId="0" fontId="9" fillId="9" borderId="33" xfId="1" applyNumberFormat="1" applyFont="1" applyFill="1" applyBorder="1" applyAlignment="1">
      <alignment horizontal="left" vertical="top" wrapText="1"/>
    </xf>
    <xf numFmtId="0" fontId="9" fillId="9" borderId="33" xfId="0" applyFont="1" applyFill="1" applyBorder="1" applyAlignment="1">
      <alignment wrapText="1"/>
    </xf>
    <xf numFmtId="0" fontId="31" fillId="9" borderId="33" xfId="0" applyFont="1" applyFill="1" applyBorder="1" applyAlignment="1">
      <alignment wrapText="1"/>
    </xf>
    <xf numFmtId="0" fontId="8" fillId="9" borderId="33" xfId="1" applyNumberFormat="1" applyFont="1" applyFill="1" applyBorder="1" applyAlignment="1">
      <alignment horizontal="left" vertical="top" wrapText="1"/>
    </xf>
    <xf numFmtId="0" fontId="20" fillId="9" borderId="33" xfId="0" applyFont="1" applyFill="1" applyBorder="1" applyAlignment="1">
      <alignment horizontal="left" vertical="center" wrapText="1"/>
    </xf>
    <xf numFmtId="0" fontId="20" fillId="9" borderId="33" xfId="0" applyFont="1" applyFill="1" applyBorder="1" applyAlignment="1">
      <alignment wrapText="1"/>
    </xf>
    <xf numFmtId="0" fontId="32" fillId="9" borderId="33" xfId="0" applyFont="1" applyFill="1" applyBorder="1" applyAlignment="1">
      <alignment wrapText="1"/>
    </xf>
    <xf numFmtId="0" fontId="35" fillId="9" borderId="33" xfId="0" applyFont="1" applyFill="1" applyBorder="1" applyAlignment="1">
      <alignment wrapText="1"/>
    </xf>
    <xf numFmtId="0" fontId="36" fillId="9" borderId="33" xfId="0" applyFont="1" applyFill="1" applyBorder="1" applyAlignment="1">
      <alignment vertical="center" wrapText="1"/>
    </xf>
    <xf numFmtId="0" fontId="0" fillId="19" borderId="34" xfId="0" applyFill="1" applyBorder="1" applyAlignment="1">
      <alignment horizontal="center"/>
    </xf>
    <xf numFmtId="0" fontId="0" fillId="0" borderId="35"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7" fontId="0" fillId="14" borderId="0" xfId="4" applyNumberFormat="1" applyFont="1" applyFill="1"/>
    <xf numFmtId="165" fontId="0" fillId="9" borderId="23"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7" fontId="42" fillId="0" borderId="0" xfId="4" applyNumberFormat="1" applyFont="1"/>
    <xf numFmtId="0" fontId="43" fillId="0" borderId="0" xfId="0" applyFont="1"/>
    <xf numFmtId="165"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8" fontId="44" fillId="8" borderId="21" xfId="4" applyNumberFormat="1" applyFont="1" applyFill="1" applyBorder="1" applyAlignment="1">
      <alignment horizontal="center" vertical="center"/>
    </xf>
    <xf numFmtId="170" fontId="28" fillId="8" borderId="6" xfId="2" applyNumberFormat="1" applyFont="1" applyAlignment="1">
      <alignment vertical="center"/>
    </xf>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7" fillId="17" borderId="29" xfId="0" applyFont="1" applyFill="1" applyBorder="1" applyAlignment="1">
      <alignment horizontal="center"/>
    </xf>
    <xf numFmtId="0" fontId="7" fillId="17" borderId="30"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11" fillId="12" borderId="36" xfId="3" applyFont="1" applyFill="1" applyBorder="1" applyAlignment="1">
      <alignment horizontal="center"/>
    </xf>
    <xf numFmtId="0" fontId="11" fillId="12" borderId="0" xfId="3" applyFont="1" applyFill="1" applyBorder="1" applyAlignment="1">
      <alignment horizont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8" fillId="9" borderId="18" xfId="0" applyFont="1" applyFill="1" applyBorder="1" applyAlignment="1">
      <alignment horizontal="center"/>
    </xf>
    <xf numFmtId="0" fontId="6" fillId="9" borderId="18"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cent" xfId="5" builtinId="5"/>
  </cellStyles>
  <dxfs count="13">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298700" y="258764"/>
          <a:ext cx="627380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Durham Catholic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8899"/>
          <a:ext cx="9156700" cy="5946775"/>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using MERV-13 graded filters on mechanical systems and changing them a minimum of three times school year. </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709510"/>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operating ventilation systems prior and post occupancy to maximize ventilation and efficiency.</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271675"/>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have placed HEPA units in all elementary and secondary classrooms, as well as main offices, libraries, gymnasiums, cafeterias and some other gather spaces within schools.</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311860"/>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maintaining increased outdoor air flow rates to insure fresh air is being supplied to buildings.</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98522" y="82550"/>
          <a:ext cx="10614618" cy="805291"/>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1</xdr:col>
      <xdr:colOff>366528</xdr:colOff>
      <xdr:row>9</xdr:row>
      <xdr:rowOff>149817</xdr:rowOff>
    </xdr:from>
    <xdr:to>
      <xdr:col>7</xdr:col>
      <xdr:colOff>498400</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61877" y="1966212"/>
          <a:ext cx="5093732" cy="499436"/>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200" b="1" i="0" u="none" strike="noStrike">
                <a:solidFill>
                  <a:schemeClr val="tx2">
                    <a:lumMod val="50000"/>
                  </a:schemeClr>
                </a:solidFill>
                <a:latin typeface="Calibri"/>
                <a:cs typeface="Calibri"/>
              </a:rPr>
              <a:pPr algn="ctr"/>
              <a:t> $13,384,232 </a:t>
            </a:fld>
            <a:endParaRPr lang="en-CA" sz="12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20873" y="2940345"/>
          <a:ext cx="4443523" cy="477507"/>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27</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822914" y="2946141"/>
          <a:ext cx="4950191" cy="454430"/>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23</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818105" y="3517834"/>
          <a:ext cx="4829590" cy="471037"/>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735690" y="5059646"/>
          <a:ext cx="7656407" cy="619567"/>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1160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51%</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2%</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332267</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823619" y="1961412"/>
          <a:ext cx="4727718" cy="515311"/>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200" b="1" i="0" u="none" strike="noStrike">
                <a:solidFill>
                  <a:schemeClr val="tx1"/>
                </a:solidFill>
                <a:latin typeface="Calibri"/>
                <a:cs typeface="Calibri"/>
              </a:rPr>
              <a:pPr algn="ctr"/>
              <a:t> $285,000 </a:t>
            </a:fld>
            <a:endParaRPr lang="en-CA" sz="12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2024-2025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50" totalsRowShown="0" headerRowDxfId="12" dataDxfId="11">
  <autoFilter ref="A5:J50"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0"/>
    <tableColumn id="4" xr3:uid="{971F9387-6B2F-4FCE-AE69-30E48A085B27}" name="Ventilation assessed " dataDxfId="9"/>
    <tableColumn id="6" xr3:uid="{3CAB1762-5555-4B9B-B61D-39BDCF2528F1}" name="Higher grade filters installed" dataDxfId="8"/>
    <tableColumn id="7" xr3:uid="{56A72B1A-802C-409A-9309-5BE04DCF3E58}" name="Increased frequency of filter changes" dataDxfId="7"/>
    <tableColumn id="8" xr3:uid="{13FB0FA1-B62E-4E55-9B39-65565BE097E6}" name="Increased fresh air intake (windows and/or mechanical ventilation systems)" dataDxfId="6"/>
    <tableColumn id="10" xr3:uid="{FD69C0EB-9B34-4CD6-B72D-78970B1FE525}" name="HEPA units deployed in portables, as needed " dataDxfId="5"/>
    <tableColumn id="11" xr3:uid="{B0F1D5F8-14E6-41CB-8BD4-B8EDB20C72E7}" name="Standalone HEPA filter units in place" dataDxfId="4"/>
    <tableColumn id="12" xr3:uid="{B33F2A49-E183-4E4C-987D-8809AF03C25D}" name="Board ID" data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abSelected="1" zoomScaleNormal="100" workbookViewId="0">
      <selection activeCell="L30" sqref="L30"/>
    </sheetView>
  </sheetViews>
  <sheetFormatPr baseColWidth="10" defaultColWidth="8.83203125" defaultRowHeight="15"/>
  <cols>
    <col min="1" max="1" width="8.83203125" customWidth="1"/>
    <col min="2" max="8" width="16.83203125" customWidth="1"/>
    <col min="9" max="9" width="2" customWidth="1"/>
  </cols>
  <sheetData>
    <row r="1" spans="1:11" ht="16">
      <c r="A1" s="41" t="s">
        <v>52</v>
      </c>
    </row>
    <row r="2" spans="1:11" ht="60.75" customHeight="1">
      <c r="B2" s="140"/>
      <c r="C2" s="140"/>
      <c r="D2" s="140"/>
      <c r="E2" s="140"/>
      <c r="F2" s="140"/>
      <c r="G2" s="140"/>
      <c r="H2" s="140"/>
    </row>
    <row r="3" spans="1:11" ht="15" customHeight="1">
      <c r="A3" s="37"/>
    </row>
    <row r="4" spans="1:11" ht="40" customHeight="1">
      <c r="B4" s="141" t="s">
        <v>565</v>
      </c>
      <c r="C4" s="141"/>
      <c r="D4" s="141"/>
      <c r="E4" s="141"/>
      <c r="F4" s="141"/>
      <c r="G4" s="141"/>
      <c r="H4" s="141"/>
      <c r="K4" s="121"/>
    </row>
    <row r="5" spans="1:11" ht="40" customHeight="1">
      <c r="B5" s="141"/>
      <c r="C5" s="141"/>
      <c r="D5" s="141"/>
      <c r="E5" s="141"/>
      <c r="F5" s="141"/>
      <c r="G5" s="141"/>
      <c r="H5" s="141"/>
      <c r="K5" s="121"/>
    </row>
    <row r="6" spans="1:11" ht="24.5" customHeight="1">
      <c r="K6" s="127"/>
    </row>
    <row r="7" spans="1:11" ht="46" customHeight="1">
      <c r="A7" s="38"/>
      <c r="B7" s="39"/>
      <c r="C7" s="142"/>
      <c r="D7" s="142"/>
      <c r="E7" s="142"/>
      <c r="F7" s="142"/>
      <c r="G7" s="142"/>
      <c r="K7" s="128"/>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topLeftCell="B1" zoomScale="86" zoomScaleNormal="86" workbookViewId="0">
      <selection activeCell="S11" sqref="S11"/>
    </sheetView>
  </sheetViews>
  <sheetFormatPr baseColWidth="10" defaultColWidth="8.1640625" defaultRowHeight="15" zeroHeight="1"/>
  <cols>
    <col min="1" max="1" width="3.83203125" style="1" customWidth="1"/>
    <col min="2" max="13" width="10.83203125" style="1" customWidth="1"/>
    <col min="14" max="14" width="9.1640625" style="1" customWidth="1"/>
    <col min="15" max="15" width="3.83203125" style="1" customWidth="1"/>
    <col min="16" max="5704" width="8.1640625" style="1" customWidth="1"/>
    <col min="5705" max="16384" width="8.1640625" style="1"/>
  </cols>
  <sheetData>
    <row r="1" spans="1:18" ht="16">
      <c r="A1" s="41" t="s">
        <v>68</v>
      </c>
      <c r="R1"/>
    </row>
    <row r="2" spans="1:18" ht="16">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29"/>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3"/>
      <c r="C33" s="143"/>
      <c r="D33" s="143"/>
      <c r="E33" s="143"/>
      <c r="F33" s="143"/>
      <c r="G33" s="143"/>
      <c r="H33" s="143"/>
      <c r="I33" s="143"/>
      <c r="J33" s="143"/>
      <c r="K33" s="143"/>
      <c r="L33" s="143"/>
      <c r="M33" s="143"/>
      <c r="N33" s="143"/>
    </row>
  </sheetData>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Ruler="0" showWhiteSpace="0" view="pageLayout" zoomScaleNormal="100" workbookViewId="0">
      <selection activeCell="F16" sqref="F16"/>
    </sheetView>
  </sheetViews>
  <sheetFormatPr baseColWidth="10" defaultColWidth="16.1640625" defaultRowHeight="15" zeroHeight="1"/>
  <cols>
    <col min="1" max="1" width="3.83203125" style="1" customWidth="1"/>
    <col min="2" max="3" width="15.5" style="1" customWidth="1"/>
    <col min="4" max="4" width="36.83203125" style="1" customWidth="1"/>
    <col min="5" max="5" width="21.5" style="1" customWidth="1"/>
    <col min="6" max="7" width="16.1640625" style="1"/>
    <col min="8" max="8" width="16.1640625" style="2" customWidth="1"/>
    <col min="9" max="9" width="5" style="2" hidden="1" customWidth="1"/>
    <col min="10" max="10" width="16.1640625" style="2" customWidth="1"/>
    <col min="11" max="16384" width="16.1640625" style="1"/>
  </cols>
  <sheetData>
    <row r="1" spans="1:12" ht="16">
      <c r="A1" s="41" t="s">
        <v>69</v>
      </c>
      <c r="H1"/>
    </row>
    <row r="2" spans="1:12" s="2" customFormat="1" ht="53.25" customHeight="1">
      <c r="A2" s="40"/>
      <c r="B2" s="144"/>
      <c r="C2" s="144"/>
      <c r="D2" s="144"/>
      <c r="E2" s="144"/>
      <c r="F2" s="144"/>
      <c r="H2"/>
    </row>
    <row r="3" spans="1:12" s="2" customFormat="1" ht="13" customHeight="1">
      <c r="A3" s="1"/>
      <c r="B3" s="1"/>
      <c r="C3" s="1"/>
      <c r="D3" s="1"/>
      <c r="E3" s="1"/>
      <c r="F3" s="1"/>
    </row>
    <row r="4" spans="1:12" s="2" customFormat="1" ht="13" customHeight="1">
      <c r="A4" s="1"/>
      <c r="B4" s="1"/>
      <c r="C4" s="1"/>
      <c r="D4" s="1"/>
      <c r="E4" s="1"/>
      <c r="F4" s="1"/>
    </row>
    <row r="5" spans="1:12" s="2" customFormat="1" ht="25" customHeight="1">
      <c r="A5" s="1"/>
      <c r="B5" s="145" t="s">
        <v>1</v>
      </c>
      <c r="C5" s="146"/>
      <c r="D5" s="65" t="s">
        <v>177</v>
      </c>
      <c r="E5" s="3"/>
      <c r="F5" s="4"/>
      <c r="H5" s="11"/>
    </row>
    <row r="6" spans="1:12" s="2" customFormat="1" ht="6.75" customHeight="1">
      <c r="A6" s="1"/>
      <c r="B6" s="1"/>
      <c r="C6" s="1"/>
      <c r="D6" s="1"/>
      <c r="E6" s="1"/>
      <c r="F6" s="1"/>
    </row>
    <row r="7" spans="1:12" s="2" customFormat="1" ht="25" customHeight="1">
      <c r="A7" s="1"/>
      <c r="B7" s="6" t="s">
        <v>71</v>
      </c>
      <c r="C7" s="7"/>
      <c r="D7" s="5" t="str">
        <f>INDEX(Table1[Type of School Facility Ventilation],MATCH('3. School Dashboard'!D5,Table1[Name of School Facility],0),1)</f>
        <v>Partial Mechanical Ventilation</v>
      </c>
      <c r="E7" s="16"/>
      <c r="F7" s="9"/>
    </row>
    <row r="8" spans="1:12" s="2" customFormat="1" ht="12.75" customHeight="1">
      <c r="A8" s="1"/>
      <c r="B8" s="1"/>
      <c r="C8" s="1"/>
      <c r="D8" s="1"/>
      <c r="E8" s="1"/>
      <c r="F8" s="1"/>
    </row>
    <row r="9" spans="1:12" s="2" customFormat="1" ht="27" customHeight="1">
      <c r="A9" s="1"/>
      <c r="B9" s="145" t="s">
        <v>74</v>
      </c>
      <c r="C9" s="146"/>
      <c r="D9" s="146"/>
      <c r="E9" s="146"/>
      <c r="F9" s="147"/>
    </row>
    <row r="10" spans="1:12" s="2" customFormat="1" ht="18" customHeight="1">
      <c r="A10" s="1"/>
      <c r="B10" s="148" t="s">
        <v>66</v>
      </c>
      <c r="C10" s="149"/>
      <c r="D10" s="149"/>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2" t="s">
        <v>7</v>
      </c>
      <c r="C11" s="153"/>
      <c r="D11" s="153"/>
      <c r="E11" s="32" t="str">
        <f>IF(AND(I11="NA", $D$7="Non-Mechanical Ventilation (Natural Ventilation / Exhaust Only)"),"Not Applicable", "")</f>
        <v/>
      </c>
      <c r="F11" s="8">
        <f>IF(I11="NA",-1,IF(I11="Yes",1,0))</f>
        <v>1</v>
      </c>
      <c r="H11" s="131"/>
      <c r="I11" s="31" t="str">
        <f>INDEX(Table1[Higher grade filters installed],MATCH('3. School Dashboard'!$D$5,Table1[Name of School Facility],0))</f>
        <v>Yes</v>
      </c>
      <c r="J11" s="131"/>
      <c r="L11" s="124"/>
    </row>
    <row r="12" spans="1:12" s="2" customFormat="1" ht="18" customHeight="1">
      <c r="A12" s="1"/>
      <c r="B12" s="152" t="s">
        <v>72</v>
      </c>
      <c r="C12" s="153"/>
      <c r="D12" s="153"/>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2" t="s">
        <v>73</v>
      </c>
      <c r="C13" s="153"/>
      <c r="D13" s="153"/>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2" t="s">
        <v>77</v>
      </c>
      <c r="C14" s="153"/>
      <c r="D14" s="153"/>
      <c r="E14" s="32" t="str">
        <f>IF(I14="NA", "Not Applicable", "")</f>
        <v/>
      </c>
      <c r="F14" s="50">
        <f>IF(I14="NA",-1,IF(I14="Yes",1,0))</f>
        <v>0</v>
      </c>
      <c r="G14" s="10"/>
      <c r="I14" s="31" t="str">
        <f>INDEX(Table1[HEPA units deployed in portables, as needed ],MATCH('3. School Dashboard'!$D$5,Table1[Name of School Facility],0))</f>
        <v>No</v>
      </c>
    </row>
    <row r="15" spans="1:12" s="124" customFormat="1" ht="18" customHeight="1">
      <c r="B15" s="150" t="s">
        <v>8</v>
      </c>
      <c r="C15" s="151"/>
      <c r="D15" s="151"/>
      <c r="E15" s="151"/>
      <c r="F15" s="51">
        <f>INDEX(Table1[Standalone HEPA filter units in place],MATCH('3. School Dashboard'!$D$5,Table1[Name of School Facility],0))</f>
        <v>17</v>
      </c>
      <c r="G15" s="125"/>
      <c r="I15" s="125"/>
    </row>
    <row r="16" spans="1:12" s="124" customFormat="1" ht="25.75" customHeight="1">
      <c r="B16" s="55" t="s">
        <v>75</v>
      </c>
      <c r="G16" s="126"/>
      <c r="H16" s="130"/>
    </row>
    <row r="17" spans="2:2" ht="17" customHeight="1">
      <c r="B17" s="56" t="s">
        <v>76</v>
      </c>
    </row>
    <row r="26" spans="2:2" ht="4" hidden="1" customHeight="1"/>
  </sheetData>
  <sheetProtection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4"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I30"/>
  <sheetViews>
    <sheetView zoomScaleNormal="100" workbookViewId="0">
      <selection activeCell="D15" sqref="D15"/>
    </sheetView>
  </sheetViews>
  <sheetFormatPr baseColWidth="10" defaultColWidth="8.83203125" defaultRowHeight="15"/>
  <cols>
    <col min="1" max="1" width="6.1640625" style="12" customWidth="1"/>
    <col min="2" max="2" width="97.5" style="18" customWidth="1"/>
    <col min="3" max="3" width="57.83203125" customWidth="1"/>
    <col min="4" max="4" width="39" customWidth="1"/>
    <col min="5" max="23" width="12.5" customWidth="1"/>
    <col min="24" max="29" width="12.5" style="134" customWidth="1"/>
    <col min="31" max="31" width="12" customWidth="1"/>
    <col min="32" max="32" width="12.83203125" customWidth="1"/>
    <col min="33" max="33" width="12.5" customWidth="1"/>
    <col min="34" max="34" width="13" customWidth="1"/>
    <col min="35" max="35" width="12.5" customWidth="1"/>
  </cols>
  <sheetData>
    <row r="1" spans="1:35" ht="20" thickBot="1">
      <c r="A1" s="42" t="s">
        <v>53</v>
      </c>
      <c r="B1" s="78" t="s">
        <v>38</v>
      </c>
      <c r="C1" s="79" t="s">
        <v>39</v>
      </c>
    </row>
    <row r="2" spans="1:35" ht="20" thickBot="1">
      <c r="A2" s="15"/>
      <c r="B2" s="81"/>
      <c r="C2" s="82"/>
      <c r="D2" s="80"/>
      <c r="F2" s="154" t="s">
        <v>91</v>
      </c>
      <c r="G2" s="155"/>
    </row>
    <row r="3" spans="1:35" ht="21">
      <c r="A3" s="19"/>
      <c r="B3" s="95" t="s">
        <v>41</v>
      </c>
      <c r="C3" s="96"/>
      <c r="D3" s="94"/>
      <c r="F3" s="61"/>
      <c r="G3" s="62" t="s">
        <v>93</v>
      </c>
    </row>
    <row r="4" spans="1:35" ht="22" thickBot="1">
      <c r="A4" s="15"/>
      <c r="B4" s="93"/>
      <c r="C4" s="94"/>
      <c r="D4" s="94"/>
      <c r="E4" s="119"/>
      <c r="F4" s="63"/>
      <c r="G4" s="64" t="s">
        <v>92</v>
      </c>
    </row>
    <row r="5" spans="1:35" ht="21">
      <c r="A5" s="15">
        <v>1</v>
      </c>
      <c r="B5" s="93" t="s">
        <v>9</v>
      </c>
      <c r="C5" s="97" t="s">
        <v>234</v>
      </c>
      <c r="D5" s="98" t="s">
        <v>89</v>
      </c>
      <c r="E5" s="120"/>
    </row>
    <row r="6" spans="1:35" ht="21">
      <c r="B6" s="93"/>
      <c r="C6" s="94"/>
      <c r="D6" s="94"/>
    </row>
    <row r="7" spans="1:35" ht="21">
      <c r="A7" s="15">
        <v>2</v>
      </c>
      <c r="B7" s="93" t="s">
        <v>37</v>
      </c>
      <c r="C7" s="94"/>
      <c r="D7" s="94"/>
    </row>
    <row r="8" spans="1:35" ht="66">
      <c r="A8" s="33">
        <v>2.1</v>
      </c>
      <c r="B8" s="99"/>
      <c r="C8" s="100" t="s">
        <v>579</v>
      </c>
      <c r="D8" s="98" t="s">
        <v>87</v>
      </c>
    </row>
    <row r="9" spans="1:35" ht="66">
      <c r="A9" s="36">
        <v>2.2000000000000002</v>
      </c>
      <c r="B9" s="99"/>
      <c r="C9" s="100" t="s">
        <v>581</v>
      </c>
      <c r="D9" s="98" t="s">
        <v>87</v>
      </c>
    </row>
    <row r="10" spans="1:35" ht="66">
      <c r="A10" s="36">
        <v>2.2999999999999998</v>
      </c>
      <c r="B10" s="99"/>
      <c r="C10" s="100" t="s">
        <v>572</v>
      </c>
      <c r="D10" s="98" t="s">
        <v>87</v>
      </c>
    </row>
    <row r="11" spans="1:35" ht="88">
      <c r="A11" s="36">
        <v>2.4</v>
      </c>
      <c r="B11" s="99"/>
      <c r="C11" s="100" t="s">
        <v>580</v>
      </c>
      <c r="D11" s="98" t="s">
        <v>87</v>
      </c>
    </row>
    <row r="12" spans="1:35" ht="21">
      <c r="A12" s="15"/>
      <c r="B12" s="93"/>
      <c r="C12" s="94"/>
      <c r="D12" s="94"/>
    </row>
    <row r="13" spans="1:35" ht="19">
      <c r="A13" s="101"/>
      <c r="B13" s="83" t="s">
        <v>42</v>
      </c>
      <c r="C13" s="84"/>
      <c r="D13" s="80"/>
    </row>
    <row r="14" spans="1:35" ht="19">
      <c r="A14" s="102"/>
      <c r="B14" s="81"/>
      <c r="C14" s="80"/>
      <c r="D14" s="80"/>
      <c r="X14" s="134" t="s">
        <v>569</v>
      </c>
      <c r="Y14" s="134" t="s">
        <v>569</v>
      </c>
    </row>
    <row r="15" spans="1:35" ht="20" thickBot="1">
      <c r="A15" s="103">
        <v>3</v>
      </c>
      <c r="B15" s="87" t="s">
        <v>40</v>
      </c>
      <c r="C15" s="88"/>
      <c r="D15" s="80"/>
      <c r="E15" s="158" t="s">
        <v>51</v>
      </c>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row>
    <row r="16" spans="1:35" ht="19">
      <c r="A16" s="104"/>
      <c r="B16" s="86"/>
      <c r="C16" s="80"/>
      <c r="D16" s="80"/>
      <c r="E16" s="160" t="s">
        <v>46</v>
      </c>
      <c r="F16" s="161"/>
      <c r="G16" s="161"/>
      <c r="H16" s="161"/>
      <c r="I16" s="161"/>
      <c r="J16" s="162"/>
      <c r="K16" s="156" t="s">
        <v>47</v>
      </c>
      <c r="L16" s="157"/>
      <c r="M16" s="157"/>
      <c r="N16" s="157"/>
      <c r="O16" s="157"/>
      <c r="P16" s="157"/>
      <c r="Q16" s="163"/>
      <c r="R16" s="156" t="s">
        <v>94</v>
      </c>
      <c r="S16" s="157"/>
      <c r="T16" s="157"/>
      <c r="U16" s="157"/>
      <c r="V16" s="157"/>
      <c r="W16" s="157"/>
      <c r="X16" s="160" t="s">
        <v>566</v>
      </c>
      <c r="Y16" s="161"/>
      <c r="Z16" s="161"/>
      <c r="AA16" s="161"/>
      <c r="AB16" s="161"/>
      <c r="AC16" s="161"/>
      <c r="AD16" s="160" t="s">
        <v>573</v>
      </c>
      <c r="AE16" s="161"/>
      <c r="AF16" s="161"/>
      <c r="AG16" s="161"/>
      <c r="AH16" s="161"/>
      <c r="AI16" s="161"/>
    </row>
    <row r="17" spans="1:35" ht="80">
      <c r="A17" s="104"/>
      <c r="B17" s="86"/>
      <c r="C17" s="85" t="s">
        <v>90</v>
      </c>
      <c r="D17" s="80"/>
      <c r="E17" s="34" t="s">
        <v>49</v>
      </c>
      <c r="F17" s="35" t="s">
        <v>49</v>
      </c>
      <c r="G17" s="57" t="s">
        <v>81</v>
      </c>
      <c r="H17" s="57" t="s">
        <v>83</v>
      </c>
      <c r="I17" s="57" t="s">
        <v>82</v>
      </c>
      <c r="J17" s="58" t="s">
        <v>84</v>
      </c>
      <c r="K17" s="123" t="s">
        <v>50</v>
      </c>
      <c r="L17" s="46" t="s">
        <v>48</v>
      </c>
      <c r="M17" s="46" t="s">
        <v>61</v>
      </c>
      <c r="N17" s="57" t="s">
        <v>83</v>
      </c>
      <c r="O17" s="57" t="s">
        <v>82</v>
      </c>
      <c r="P17" s="57" t="s">
        <v>81</v>
      </c>
      <c r="Q17" s="58" t="s">
        <v>84</v>
      </c>
      <c r="R17" s="46" t="s">
        <v>95</v>
      </c>
      <c r="S17" s="46" t="s">
        <v>96</v>
      </c>
      <c r="T17" s="57" t="s">
        <v>83</v>
      </c>
      <c r="U17" s="57" t="s">
        <v>82</v>
      </c>
      <c r="V17" s="57" t="s">
        <v>81</v>
      </c>
      <c r="W17" s="58" t="s">
        <v>84</v>
      </c>
      <c r="X17" s="135" t="s">
        <v>95</v>
      </c>
      <c r="Y17" s="135" t="s">
        <v>96</v>
      </c>
      <c r="Z17" s="136" t="s">
        <v>83</v>
      </c>
      <c r="AA17" s="136" t="s">
        <v>82</v>
      </c>
      <c r="AB17" s="136" t="s">
        <v>81</v>
      </c>
      <c r="AC17" s="137" t="s">
        <v>84</v>
      </c>
      <c r="AD17" s="135" t="s">
        <v>95</v>
      </c>
      <c r="AE17" s="135" t="s">
        <v>96</v>
      </c>
      <c r="AF17" s="136" t="s">
        <v>83</v>
      </c>
      <c r="AG17" s="136" t="s">
        <v>82</v>
      </c>
      <c r="AH17" s="136" t="s">
        <v>81</v>
      </c>
      <c r="AI17" s="137" t="s">
        <v>84</v>
      </c>
    </row>
    <row r="18" spans="1:35" ht="30" customHeight="1">
      <c r="A18" s="102">
        <v>3.1</v>
      </c>
      <c r="B18" s="81" t="s">
        <v>570</v>
      </c>
      <c r="C18" s="139">
        <f>SUM(G18,H18,I18,J18,N18,O18,P18,Q18,T18,U18,V18,W18,Z18,AA18,AB18,AC18)</f>
        <v>13384232</v>
      </c>
      <c r="D18" s="85"/>
      <c r="E18" s="68">
        <f>INDEX('Funding Tables'!Q:Q,MATCH('4. Board Level Worksheet'!$C$5,'Funding Tables'!$P:$P,0))/1000000</f>
        <v>0.47110000000000002</v>
      </c>
      <c r="F18" s="68">
        <f>INDEX('Funding Tables'!R:R,MATCH('4. Board Level Worksheet'!$C$5,'Funding Tables'!$P:$P,0))/1000000</f>
        <v>0.47110000000000002</v>
      </c>
      <c r="G18" s="59">
        <v>0</v>
      </c>
      <c r="H18" s="59">
        <v>15000</v>
      </c>
      <c r="I18" s="59">
        <v>0</v>
      </c>
      <c r="J18" s="59">
        <v>0</v>
      </c>
      <c r="K18" s="68">
        <f>INDEX('Funding Tables'!S:S,MATCH('4. Board Level Worksheet'!$C$5,'Funding Tables'!$P:$P,0))/1000000</f>
        <v>0.29539599999999999</v>
      </c>
      <c r="L18" s="68">
        <f>INDEX('Funding Tables'!T:T,MATCH('4. Board Level Worksheet'!$C$5,'Funding Tables'!$P:$P,0))/1000000</f>
        <v>4.7E-2</v>
      </c>
      <c r="M18" s="68">
        <f>INDEX('Funding Tables'!W:W,MATCH('4. Board Level Worksheet'!$C$5,'Funding Tables'!$P:$P,0))/1000000</f>
        <v>0.127218</v>
      </c>
      <c r="N18" s="59">
        <v>601783</v>
      </c>
      <c r="O18" s="59">
        <v>4010471</v>
      </c>
      <c r="P18" s="59">
        <v>4922207</v>
      </c>
      <c r="Q18" s="59">
        <v>0</v>
      </c>
      <c r="R18" s="68">
        <f>INDEX('Funding Tables'!X:X,MATCH('4. Board Level Worksheet'!$C$5,'Funding Tables'!$P:$P,0))/1000000</f>
        <v>0.32139099999999998</v>
      </c>
      <c r="S18" s="68">
        <f>INDEX('Funding Tables'!Y:Y,MATCH('4. Board Level Worksheet'!$C$5,'Funding Tables'!$P:$P,0))/1000000</f>
        <v>0.24849599999999999</v>
      </c>
      <c r="T18" s="59">
        <v>0</v>
      </c>
      <c r="U18" s="59">
        <v>3351771</v>
      </c>
      <c r="V18" s="69">
        <v>0</v>
      </c>
      <c r="W18" s="59">
        <v>0</v>
      </c>
      <c r="X18" s="138">
        <f>INDEX('Funding Tables'!AA:AA,MATCH('4. Board Level Worksheet'!$C$5,'Funding Tables'!$P:$P,0))/1000000</f>
        <v>0</v>
      </c>
      <c r="Y18" s="138">
        <f>INDEX('Funding Tables'!AB:AB,MATCH('4. Board Level Worksheet'!$C$5,'Funding Tables'!$P:$P,0))/1000000</f>
        <v>0</v>
      </c>
      <c r="Z18" s="59">
        <v>0</v>
      </c>
      <c r="AA18" s="59">
        <v>483000</v>
      </c>
      <c r="AB18" s="59">
        <v>0</v>
      </c>
      <c r="AC18" s="59">
        <v>0</v>
      </c>
      <c r="AD18" s="138"/>
      <c r="AE18" s="138"/>
      <c r="AF18" s="59">
        <v>0</v>
      </c>
      <c r="AG18" s="59">
        <v>285000</v>
      </c>
      <c r="AH18" s="59">
        <v>0</v>
      </c>
      <c r="AI18" s="59">
        <v>0</v>
      </c>
    </row>
    <row r="19" spans="1:35" ht="30" customHeight="1">
      <c r="A19" s="102">
        <v>3.2</v>
      </c>
      <c r="B19" s="81" t="s">
        <v>574</v>
      </c>
      <c r="C19" s="139">
        <f>SUM(AF18,AG18,AH18,AI18)</f>
        <v>285000</v>
      </c>
      <c r="D19" s="85"/>
    </row>
    <row r="20" spans="1:35" ht="19">
      <c r="A20" s="104"/>
      <c r="B20" s="86"/>
      <c r="C20" s="80"/>
      <c r="D20" s="80"/>
    </row>
    <row r="21" spans="1:35" ht="19">
      <c r="A21" s="102">
        <v>3.3</v>
      </c>
      <c r="B21" s="89" t="s">
        <v>575</v>
      </c>
      <c r="C21" s="90">
        <v>27</v>
      </c>
      <c r="D21" s="85" t="s">
        <v>87</v>
      </c>
    </row>
    <row r="22" spans="1:35" ht="19">
      <c r="A22" s="102">
        <v>3.4</v>
      </c>
      <c r="B22" s="89" t="s">
        <v>576</v>
      </c>
      <c r="C22" s="90">
        <v>23</v>
      </c>
      <c r="D22" s="85" t="s">
        <v>87</v>
      </c>
    </row>
    <row r="23" spans="1:35" ht="19">
      <c r="A23" s="102">
        <v>3.5</v>
      </c>
      <c r="B23" s="89" t="s">
        <v>571</v>
      </c>
      <c r="C23" s="91">
        <f>IFERROR(C22/ROWS(Table1[Name of School Facility]),"")</f>
        <v>0.51111111111111107</v>
      </c>
      <c r="D23" s="85" t="s">
        <v>88</v>
      </c>
    </row>
    <row r="24" spans="1:35" ht="19">
      <c r="A24" s="102">
        <v>3.6</v>
      </c>
      <c r="B24" s="89" t="s">
        <v>577</v>
      </c>
      <c r="C24" s="90">
        <v>1</v>
      </c>
      <c r="D24" s="85" t="s">
        <v>87</v>
      </c>
    </row>
    <row r="25" spans="1:35" ht="19">
      <c r="A25" s="102">
        <v>3.7</v>
      </c>
      <c r="B25" s="89" t="s">
        <v>578</v>
      </c>
      <c r="C25" s="90">
        <v>1</v>
      </c>
      <c r="D25" s="85" t="s">
        <v>87</v>
      </c>
    </row>
    <row r="26" spans="1:35" ht="19">
      <c r="A26" s="102">
        <v>3.8</v>
      </c>
      <c r="B26" s="89" t="s">
        <v>567</v>
      </c>
      <c r="C26" s="91">
        <f>IFERROR(C25/ROWS(Table1[Name of School Facility]),"")</f>
        <v>2.2222222222222223E-2</v>
      </c>
      <c r="D26" s="85" t="s">
        <v>88</v>
      </c>
    </row>
    <row r="27" spans="1:35" ht="19">
      <c r="A27" s="102"/>
      <c r="B27" s="81"/>
      <c r="C27" s="86"/>
      <c r="D27" s="85"/>
    </row>
    <row r="28" spans="1:35" ht="19">
      <c r="A28" s="103">
        <v>3.9</v>
      </c>
      <c r="B28" s="87" t="s">
        <v>85</v>
      </c>
      <c r="C28" s="92">
        <v>1160</v>
      </c>
      <c r="D28" s="85" t="s">
        <v>87</v>
      </c>
    </row>
    <row r="29" spans="1:35" ht="19">
      <c r="A29" s="104"/>
      <c r="B29" s="86"/>
      <c r="C29" s="80"/>
      <c r="D29" s="80"/>
    </row>
    <row r="30" spans="1:35" ht="19">
      <c r="B30" s="132" t="s">
        <v>568</v>
      </c>
      <c r="C30" s="133">
        <f>SUM('5. School Level Worksheet'!I:I)</f>
        <v>1160</v>
      </c>
    </row>
  </sheetData>
  <mergeCells count="7">
    <mergeCell ref="F2:G2"/>
    <mergeCell ref="R16:W16"/>
    <mergeCell ref="E15:AI15"/>
    <mergeCell ref="AD16:AI16"/>
    <mergeCell ref="X16:AC16"/>
    <mergeCell ref="E16:J16"/>
    <mergeCell ref="K16:Q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50"/>
  <sheetViews>
    <sheetView topLeftCell="D1" zoomScale="110" zoomScaleNormal="110" workbookViewId="0">
      <selection activeCell="H14" sqref="H14"/>
    </sheetView>
  </sheetViews>
  <sheetFormatPr baseColWidth="10" defaultColWidth="8.83203125" defaultRowHeight="15"/>
  <cols>
    <col min="1" max="1" width="26.1640625" customWidth="1"/>
    <col min="2" max="2" width="13" customWidth="1"/>
    <col min="3" max="3" width="41.1640625" style="21" customWidth="1"/>
    <col min="4" max="4" width="29.5" style="21" customWidth="1"/>
    <col min="5" max="5" width="32.5" style="21" customWidth="1"/>
    <col min="6" max="6" width="48.1640625" style="21" customWidth="1"/>
    <col min="7" max="7" width="46.5" style="21" customWidth="1"/>
    <col min="8" max="8" width="41.1640625" style="21" customWidth="1"/>
    <col min="9" max="9" width="33.1640625" style="21" customWidth="1"/>
    <col min="10" max="10" width="10.5" style="21" bestFit="1" customWidth="1"/>
    <col min="13" max="13" width="29.5" customWidth="1"/>
    <col min="22" max="22" width="32.83203125" customWidth="1"/>
  </cols>
  <sheetData>
    <row r="1" spans="1:10" ht="16">
      <c r="A1" s="43" t="s">
        <v>54</v>
      </c>
    </row>
    <row r="2" spans="1:10" s="20" customFormat="1" ht="64">
      <c r="A2" s="60" t="s">
        <v>86</v>
      </c>
      <c r="B2" s="22"/>
      <c r="C2" s="23" t="s">
        <v>78</v>
      </c>
      <c r="D2" s="24" t="s">
        <v>45</v>
      </c>
      <c r="E2" s="24" t="s">
        <v>45</v>
      </c>
      <c r="F2" s="24" t="s">
        <v>45</v>
      </c>
      <c r="G2" s="70" t="s">
        <v>45</v>
      </c>
      <c r="H2" s="70" t="s">
        <v>45</v>
      </c>
      <c r="I2" s="70" t="s">
        <v>80</v>
      </c>
    </row>
    <row r="3" spans="1:10" ht="20" thickBot="1">
      <c r="G3" s="71"/>
      <c r="H3" s="71"/>
      <c r="I3" s="71"/>
      <c r="J3"/>
    </row>
    <row r="4" spans="1:10" ht="20" thickBot="1">
      <c r="A4" s="26" t="s">
        <v>43</v>
      </c>
      <c r="B4" s="27"/>
      <c r="C4" s="28"/>
      <c r="D4" s="29" t="s">
        <v>44</v>
      </c>
      <c r="E4" s="30"/>
      <c r="F4" s="30"/>
      <c r="G4" s="72"/>
      <c r="H4" s="72"/>
      <c r="I4" s="72"/>
      <c r="J4"/>
    </row>
    <row r="5" spans="1:10" s="25" customFormat="1" ht="41" thickBot="1">
      <c r="A5" s="75" t="s">
        <v>2</v>
      </c>
      <c r="B5" s="76" t="s">
        <v>3</v>
      </c>
      <c r="C5" s="76" t="s">
        <v>4</v>
      </c>
      <c r="D5" s="77" t="s">
        <v>66</v>
      </c>
      <c r="E5" s="74" t="s">
        <v>7</v>
      </c>
      <c r="F5" s="74" t="s">
        <v>72</v>
      </c>
      <c r="G5" s="73" t="s">
        <v>73</v>
      </c>
      <c r="H5" s="74" t="s">
        <v>65</v>
      </c>
      <c r="I5" s="74" t="s">
        <v>8</v>
      </c>
      <c r="J5" s="54" t="s">
        <v>70</v>
      </c>
    </row>
    <row r="6" spans="1:10">
      <c r="A6" t="s">
        <v>97</v>
      </c>
      <c r="B6" t="s">
        <v>98</v>
      </c>
      <c r="C6" s="21" t="s">
        <v>67</v>
      </c>
      <c r="D6" s="21" t="s">
        <v>6</v>
      </c>
      <c r="E6" s="21" t="s">
        <v>6</v>
      </c>
      <c r="F6" s="21" t="s">
        <v>6</v>
      </c>
      <c r="G6" s="21" t="s">
        <v>6</v>
      </c>
      <c r="H6" s="21" t="s">
        <v>6</v>
      </c>
      <c r="I6" s="21">
        <v>69</v>
      </c>
      <c r="J6" s="21">
        <v>45</v>
      </c>
    </row>
    <row r="7" spans="1:10">
      <c r="A7" t="s">
        <v>99</v>
      </c>
      <c r="B7" t="s">
        <v>100</v>
      </c>
      <c r="C7" s="21" t="s">
        <v>67</v>
      </c>
      <c r="D7" s="21" t="s">
        <v>6</v>
      </c>
      <c r="E7" s="21" t="s">
        <v>6</v>
      </c>
      <c r="F7" s="21" t="s">
        <v>6</v>
      </c>
      <c r="G7" s="21" t="s">
        <v>6</v>
      </c>
      <c r="H7" s="21" t="s">
        <v>6</v>
      </c>
      <c r="I7" s="21">
        <v>48</v>
      </c>
      <c r="J7" s="21">
        <v>45</v>
      </c>
    </row>
    <row r="8" spans="1:10">
      <c r="A8" t="s">
        <v>101</v>
      </c>
      <c r="B8" t="s">
        <v>102</v>
      </c>
      <c r="C8" s="21" t="s">
        <v>67</v>
      </c>
      <c r="D8" s="21" t="s">
        <v>6</v>
      </c>
      <c r="E8" s="21" t="s">
        <v>6</v>
      </c>
      <c r="F8" s="21" t="s">
        <v>6</v>
      </c>
      <c r="G8" s="21" t="s">
        <v>6</v>
      </c>
      <c r="H8" s="21" t="s">
        <v>6</v>
      </c>
      <c r="I8" s="21">
        <v>20</v>
      </c>
      <c r="J8" s="21">
        <v>45</v>
      </c>
    </row>
    <row r="9" spans="1:10">
      <c r="A9" t="s">
        <v>103</v>
      </c>
      <c r="B9" t="s">
        <v>104</v>
      </c>
      <c r="C9" s="21" t="s">
        <v>67</v>
      </c>
      <c r="D9" s="21" t="s">
        <v>6</v>
      </c>
      <c r="E9" s="21" t="s">
        <v>6</v>
      </c>
      <c r="F9" s="21" t="s">
        <v>6</v>
      </c>
      <c r="G9" s="21" t="s">
        <v>6</v>
      </c>
      <c r="H9" s="21" t="s">
        <v>5</v>
      </c>
      <c r="I9" s="21">
        <v>56</v>
      </c>
      <c r="J9" s="21">
        <v>45</v>
      </c>
    </row>
    <row r="10" spans="1:10">
      <c r="A10" t="s">
        <v>105</v>
      </c>
      <c r="B10" t="s">
        <v>106</v>
      </c>
      <c r="C10" s="21" t="s">
        <v>67</v>
      </c>
      <c r="D10" s="21" t="s">
        <v>6</v>
      </c>
      <c r="E10" s="21" t="s">
        <v>6</v>
      </c>
      <c r="F10" s="21" t="s">
        <v>6</v>
      </c>
      <c r="G10" s="21" t="s">
        <v>6</v>
      </c>
      <c r="H10" s="21" t="s">
        <v>6</v>
      </c>
      <c r="I10" s="21">
        <v>10</v>
      </c>
      <c r="J10" s="21">
        <v>45</v>
      </c>
    </row>
    <row r="11" spans="1:10">
      <c r="A11" t="s">
        <v>107</v>
      </c>
      <c r="B11" t="s">
        <v>108</v>
      </c>
      <c r="C11" s="21" t="s">
        <v>67</v>
      </c>
      <c r="D11" s="21" t="s">
        <v>6</v>
      </c>
      <c r="E11" s="21" t="s">
        <v>6</v>
      </c>
      <c r="F11" s="21" t="s">
        <v>6</v>
      </c>
      <c r="G11" s="21" t="s">
        <v>6</v>
      </c>
      <c r="H11" s="21" t="s">
        <v>5</v>
      </c>
      <c r="I11" s="21">
        <v>8</v>
      </c>
      <c r="J11" s="21">
        <v>45</v>
      </c>
    </row>
    <row r="12" spans="1:10">
      <c r="A12" t="s">
        <v>109</v>
      </c>
      <c r="B12" t="s">
        <v>110</v>
      </c>
      <c r="C12" s="21" t="s">
        <v>67</v>
      </c>
      <c r="D12" s="21" t="s">
        <v>6</v>
      </c>
      <c r="E12" s="21" t="s">
        <v>6</v>
      </c>
      <c r="F12" s="21" t="s">
        <v>6</v>
      </c>
      <c r="G12" s="21" t="s">
        <v>6</v>
      </c>
      <c r="H12" s="21" t="s">
        <v>6</v>
      </c>
      <c r="I12" s="21">
        <v>56</v>
      </c>
      <c r="J12" s="21">
        <v>45</v>
      </c>
    </row>
    <row r="13" spans="1:10">
      <c r="A13" t="s">
        <v>111</v>
      </c>
      <c r="B13" t="s">
        <v>112</v>
      </c>
      <c r="C13" s="21" t="s">
        <v>67</v>
      </c>
      <c r="D13" s="21" t="s">
        <v>6</v>
      </c>
      <c r="E13" s="21" t="s">
        <v>6</v>
      </c>
      <c r="F13" s="21" t="s">
        <v>6</v>
      </c>
      <c r="G13" s="21" t="s">
        <v>6</v>
      </c>
      <c r="H13" s="21" t="s">
        <v>6</v>
      </c>
      <c r="I13" s="21">
        <v>41</v>
      </c>
      <c r="J13" s="21">
        <v>45</v>
      </c>
    </row>
    <row r="14" spans="1:10">
      <c r="A14" t="s">
        <v>113</v>
      </c>
      <c r="B14" t="s">
        <v>114</v>
      </c>
      <c r="C14" s="21" t="s">
        <v>67</v>
      </c>
      <c r="D14" s="21" t="s">
        <v>6</v>
      </c>
      <c r="E14" s="21" t="s">
        <v>6</v>
      </c>
      <c r="F14" s="21" t="s">
        <v>6</v>
      </c>
      <c r="G14" s="21" t="s">
        <v>6</v>
      </c>
      <c r="H14" s="21" t="s">
        <v>5</v>
      </c>
      <c r="I14" s="21">
        <v>13</v>
      </c>
      <c r="J14" s="21">
        <v>45</v>
      </c>
    </row>
    <row r="15" spans="1:10">
      <c r="A15" t="s">
        <v>115</v>
      </c>
      <c r="B15" t="s">
        <v>116</v>
      </c>
      <c r="C15" s="21" t="s">
        <v>67</v>
      </c>
      <c r="D15" s="21" t="s">
        <v>6</v>
      </c>
      <c r="E15" s="21" t="s">
        <v>6</v>
      </c>
      <c r="F15" s="21" t="s">
        <v>6</v>
      </c>
      <c r="G15" s="21" t="s">
        <v>6</v>
      </c>
      <c r="H15" s="21" t="s">
        <v>6</v>
      </c>
      <c r="I15" s="21">
        <v>66</v>
      </c>
      <c r="J15" s="21">
        <v>45</v>
      </c>
    </row>
    <row r="16" spans="1:10">
      <c r="A16" t="s">
        <v>117</v>
      </c>
      <c r="B16" t="s">
        <v>118</v>
      </c>
      <c r="C16" s="21" t="s">
        <v>67</v>
      </c>
      <c r="D16" s="21" t="s">
        <v>6</v>
      </c>
      <c r="E16" s="21" t="s">
        <v>6</v>
      </c>
      <c r="F16" s="21" t="s">
        <v>6</v>
      </c>
      <c r="G16" s="21" t="s">
        <v>6</v>
      </c>
      <c r="H16" s="21" t="s">
        <v>5</v>
      </c>
      <c r="I16" s="21">
        <v>13</v>
      </c>
      <c r="J16" s="21">
        <v>45</v>
      </c>
    </row>
    <row r="17" spans="1:10">
      <c r="A17" t="s">
        <v>119</v>
      </c>
      <c r="B17" t="s">
        <v>120</v>
      </c>
      <c r="C17" s="21" t="s">
        <v>67</v>
      </c>
      <c r="D17" s="21" t="s">
        <v>6</v>
      </c>
      <c r="E17" s="21" t="s">
        <v>6</v>
      </c>
      <c r="F17" s="21" t="s">
        <v>6</v>
      </c>
      <c r="G17" s="21" t="s">
        <v>6</v>
      </c>
      <c r="H17" s="21" t="s">
        <v>5</v>
      </c>
      <c r="I17" s="21">
        <v>15</v>
      </c>
      <c r="J17" s="21">
        <v>45</v>
      </c>
    </row>
    <row r="18" spans="1:10">
      <c r="A18" t="s">
        <v>121</v>
      </c>
      <c r="B18" t="s">
        <v>122</v>
      </c>
      <c r="C18" s="21" t="s">
        <v>67</v>
      </c>
      <c r="D18" s="21" t="s">
        <v>6</v>
      </c>
      <c r="E18" s="21" t="s">
        <v>6</v>
      </c>
      <c r="F18" s="21" t="s">
        <v>6</v>
      </c>
      <c r="G18" s="21" t="s">
        <v>6</v>
      </c>
      <c r="H18" s="21" t="s">
        <v>6</v>
      </c>
      <c r="I18" s="21">
        <v>28</v>
      </c>
      <c r="J18" s="21">
        <v>45</v>
      </c>
    </row>
    <row r="19" spans="1:10">
      <c r="A19" t="s">
        <v>123</v>
      </c>
      <c r="B19" t="s">
        <v>124</v>
      </c>
      <c r="C19" s="21" t="s">
        <v>67</v>
      </c>
      <c r="D19" s="21" t="s">
        <v>6</v>
      </c>
      <c r="E19" s="21" t="s">
        <v>6</v>
      </c>
      <c r="F19" s="21" t="s">
        <v>6</v>
      </c>
      <c r="G19" s="21" t="s">
        <v>6</v>
      </c>
      <c r="H19" s="21" t="s">
        <v>5</v>
      </c>
      <c r="I19" s="21">
        <v>30</v>
      </c>
      <c r="J19" s="21">
        <v>45</v>
      </c>
    </row>
    <row r="20" spans="1:10">
      <c r="A20" t="s">
        <v>125</v>
      </c>
      <c r="B20" t="s">
        <v>126</v>
      </c>
      <c r="C20" s="21" t="s">
        <v>67</v>
      </c>
      <c r="D20" s="21" t="s">
        <v>6</v>
      </c>
      <c r="E20" s="21" t="s">
        <v>6</v>
      </c>
      <c r="F20" s="21" t="s">
        <v>6</v>
      </c>
      <c r="G20" s="21" t="s">
        <v>6</v>
      </c>
      <c r="H20" s="21" t="s">
        <v>6</v>
      </c>
      <c r="I20" s="21">
        <v>17</v>
      </c>
      <c r="J20" s="21">
        <v>45</v>
      </c>
    </row>
    <row r="21" spans="1:10">
      <c r="A21" t="s">
        <v>127</v>
      </c>
      <c r="B21" t="s">
        <v>128</v>
      </c>
      <c r="C21" s="21" t="s">
        <v>67</v>
      </c>
      <c r="D21" s="21" t="s">
        <v>6</v>
      </c>
      <c r="E21" s="21" t="s">
        <v>6</v>
      </c>
      <c r="F21" s="21" t="s">
        <v>6</v>
      </c>
      <c r="G21" s="21" t="s">
        <v>6</v>
      </c>
      <c r="H21" s="21" t="s">
        <v>5</v>
      </c>
      <c r="I21" s="21">
        <v>17</v>
      </c>
      <c r="J21" s="21">
        <v>45</v>
      </c>
    </row>
    <row r="22" spans="1:10">
      <c r="A22" t="s">
        <v>129</v>
      </c>
      <c r="B22" t="s">
        <v>130</v>
      </c>
      <c r="C22" s="21" t="s">
        <v>67</v>
      </c>
      <c r="D22" s="21" t="s">
        <v>6</v>
      </c>
      <c r="E22" s="21" t="s">
        <v>6</v>
      </c>
      <c r="F22" s="21" t="s">
        <v>6</v>
      </c>
      <c r="G22" s="21" t="s">
        <v>6</v>
      </c>
      <c r="H22" s="21" t="s">
        <v>5</v>
      </c>
      <c r="I22" s="21">
        <v>17</v>
      </c>
      <c r="J22" s="21">
        <v>45</v>
      </c>
    </row>
    <row r="23" spans="1:10">
      <c r="A23" t="s">
        <v>131</v>
      </c>
      <c r="B23" t="s">
        <v>132</v>
      </c>
      <c r="C23" s="21" t="s">
        <v>64</v>
      </c>
      <c r="D23" s="21" t="s">
        <v>6</v>
      </c>
      <c r="E23" s="21" t="s">
        <v>6</v>
      </c>
      <c r="F23" s="21" t="s">
        <v>6</v>
      </c>
      <c r="G23" s="21" t="s">
        <v>6</v>
      </c>
      <c r="H23" s="21" t="s">
        <v>6</v>
      </c>
      <c r="I23" s="21">
        <v>25</v>
      </c>
      <c r="J23" s="21">
        <v>45</v>
      </c>
    </row>
    <row r="24" spans="1:10">
      <c r="A24" t="s">
        <v>133</v>
      </c>
      <c r="B24" t="s">
        <v>134</v>
      </c>
      <c r="C24" s="21" t="s">
        <v>67</v>
      </c>
      <c r="D24" s="21" t="s">
        <v>6</v>
      </c>
      <c r="E24" s="21" t="s">
        <v>6</v>
      </c>
      <c r="F24" s="21" t="s">
        <v>6</v>
      </c>
      <c r="G24" s="21" t="s">
        <v>6</v>
      </c>
      <c r="H24" s="21" t="s">
        <v>5</v>
      </c>
      <c r="I24" s="21">
        <v>30</v>
      </c>
      <c r="J24" s="21">
        <v>45</v>
      </c>
    </row>
    <row r="25" spans="1:10">
      <c r="A25" t="s">
        <v>135</v>
      </c>
      <c r="B25" t="s">
        <v>136</v>
      </c>
      <c r="C25" s="21" t="s">
        <v>67</v>
      </c>
      <c r="D25" s="21" t="s">
        <v>6</v>
      </c>
      <c r="E25" s="21" t="s">
        <v>6</v>
      </c>
      <c r="F25" s="21" t="s">
        <v>6</v>
      </c>
      <c r="G25" s="21" t="s">
        <v>6</v>
      </c>
      <c r="H25" s="21" t="s">
        <v>5</v>
      </c>
      <c r="I25" s="21">
        <v>12</v>
      </c>
      <c r="J25" s="21">
        <v>45</v>
      </c>
    </row>
    <row r="26" spans="1:10">
      <c r="A26" t="s">
        <v>137</v>
      </c>
      <c r="B26" t="s">
        <v>138</v>
      </c>
      <c r="C26" s="21" t="s">
        <v>79</v>
      </c>
      <c r="D26" s="21" t="s">
        <v>6</v>
      </c>
      <c r="E26" s="21" t="s">
        <v>6</v>
      </c>
      <c r="F26" s="21" t="s">
        <v>6</v>
      </c>
      <c r="G26" s="21" t="s">
        <v>6</v>
      </c>
      <c r="H26" s="21" t="s">
        <v>5</v>
      </c>
      <c r="I26" s="21">
        <v>7</v>
      </c>
      <c r="J26" s="21">
        <v>45</v>
      </c>
    </row>
    <row r="27" spans="1:10">
      <c r="A27" t="s">
        <v>139</v>
      </c>
      <c r="B27" t="s">
        <v>140</v>
      </c>
      <c r="C27" s="21" t="s">
        <v>67</v>
      </c>
      <c r="D27" s="21" t="s">
        <v>6</v>
      </c>
      <c r="E27" s="21" t="s">
        <v>6</v>
      </c>
      <c r="F27" s="21" t="s">
        <v>6</v>
      </c>
      <c r="G27" s="21" t="s">
        <v>6</v>
      </c>
      <c r="H27" s="21" t="s">
        <v>6</v>
      </c>
      <c r="I27" s="21">
        <v>24</v>
      </c>
      <c r="J27" s="21">
        <v>45</v>
      </c>
    </row>
    <row r="28" spans="1:10">
      <c r="A28" t="s">
        <v>141</v>
      </c>
      <c r="B28" t="s">
        <v>142</v>
      </c>
      <c r="C28" s="21" t="s">
        <v>67</v>
      </c>
      <c r="D28" s="21" t="s">
        <v>6</v>
      </c>
      <c r="E28" s="21" t="s">
        <v>6</v>
      </c>
      <c r="F28" s="21" t="s">
        <v>6</v>
      </c>
      <c r="G28" s="21" t="s">
        <v>6</v>
      </c>
      <c r="H28" s="21" t="s">
        <v>6</v>
      </c>
      <c r="I28" s="21">
        <v>23</v>
      </c>
      <c r="J28" s="21">
        <v>45</v>
      </c>
    </row>
    <row r="29" spans="1:10">
      <c r="A29" t="s">
        <v>143</v>
      </c>
      <c r="B29" t="s">
        <v>144</v>
      </c>
      <c r="C29" s="21" t="s">
        <v>67</v>
      </c>
      <c r="D29" s="21" t="s">
        <v>6</v>
      </c>
      <c r="E29" s="21" t="s">
        <v>6</v>
      </c>
      <c r="F29" s="21" t="s">
        <v>6</v>
      </c>
      <c r="G29" s="21" t="s">
        <v>6</v>
      </c>
      <c r="H29" s="21" t="s">
        <v>6</v>
      </c>
      <c r="I29" s="21">
        <v>23</v>
      </c>
      <c r="J29" s="21">
        <v>45</v>
      </c>
    </row>
    <row r="30" spans="1:10">
      <c r="A30" t="s">
        <v>145</v>
      </c>
      <c r="B30" t="s">
        <v>146</v>
      </c>
      <c r="C30" s="21" t="s">
        <v>67</v>
      </c>
      <c r="D30" s="21" t="s">
        <v>6</v>
      </c>
      <c r="E30" s="21" t="s">
        <v>6</v>
      </c>
      <c r="F30" s="21" t="s">
        <v>6</v>
      </c>
      <c r="G30" s="21" t="s">
        <v>6</v>
      </c>
      <c r="H30" s="21" t="s">
        <v>5</v>
      </c>
      <c r="I30" s="21">
        <v>18</v>
      </c>
      <c r="J30" s="21">
        <v>45</v>
      </c>
    </row>
    <row r="31" spans="1:10">
      <c r="A31" t="s">
        <v>147</v>
      </c>
      <c r="B31" t="s">
        <v>148</v>
      </c>
      <c r="C31" s="21" t="s">
        <v>79</v>
      </c>
      <c r="D31" s="21" t="s">
        <v>6</v>
      </c>
      <c r="E31" s="21" t="s">
        <v>6</v>
      </c>
      <c r="F31" s="21" t="s">
        <v>6</v>
      </c>
      <c r="G31" s="21" t="s">
        <v>6</v>
      </c>
      <c r="H31" s="21" t="s">
        <v>6</v>
      </c>
      <c r="I31" s="21">
        <v>22</v>
      </c>
      <c r="J31" s="21">
        <v>45</v>
      </c>
    </row>
    <row r="32" spans="1:10">
      <c r="A32" t="s">
        <v>149</v>
      </c>
      <c r="B32" t="s">
        <v>150</v>
      </c>
      <c r="C32" s="21" t="s">
        <v>64</v>
      </c>
      <c r="D32" s="21" t="s">
        <v>6</v>
      </c>
      <c r="E32" s="21" t="s">
        <v>6</v>
      </c>
      <c r="F32" s="21" t="s">
        <v>6</v>
      </c>
      <c r="G32" s="21" t="s">
        <v>6</v>
      </c>
      <c r="H32" s="21" t="s">
        <v>5</v>
      </c>
      <c r="I32" s="21">
        <v>14</v>
      </c>
      <c r="J32" s="21">
        <v>45</v>
      </c>
    </row>
    <row r="33" spans="1:10">
      <c r="A33" t="s">
        <v>151</v>
      </c>
      <c r="B33" t="s">
        <v>152</v>
      </c>
      <c r="C33" s="21" t="s">
        <v>67</v>
      </c>
      <c r="D33" s="21" t="s">
        <v>6</v>
      </c>
      <c r="E33" s="21" t="s">
        <v>6</v>
      </c>
      <c r="F33" s="21" t="s">
        <v>6</v>
      </c>
      <c r="G33" s="21" t="s">
        <v>6</v>
      </c>
      <c r="H33" s="21" t="s">
        <v>6</v>
      </c>
      <c r="I33" s="21">
        <v>24</v>
      </c>
      <c r="J33" s="21">
        <v>45</v>
      </c>
    </row>
    <row r="34" spans="1:10">
      <c r="A34" t="s">
        <v>153</v>
      </c>
      <c r="B34" t="s">
        <v>154</v>
      </c>
      <c r="C34" s="21" t="s">
        <v>67</v>
      </c>
      <c r="D34" s="21" t="s">
        <v>6</v>
      </c>
      <c r="E34" s="21" t="s">
        <v>6</v>
      </c>
      <c r="F34" s="21" t="s">
        <v>6</v>
      </c>
      <c r="G34" s="21" t="s">
        <v>6</v>
      </c>
      <c r="H34" s="21" t="s">
        <v>6</v>
      </c>
      <c r="I34" s="21">
        <v>18</v>
      </c>
      <c r="J34" s="21">
        <v>45</v>
      </c>
    </row>
    <row r="35" spans="1:10">
      <c r="A35" t="s">
        <v>155</v>
      </c>
      <c r="B35" t="s">
        <v>156</v>
      </c>
      <c r="C35" s="21" t="s">
        <v>67</v>
      </c>
      <c r="D35" s="21" t="s">
        <v>6</v>
      </c>
      <c r="E35" s="21" t="s">
        <v>6</v>
      </c>
      <c r="F35" s="21" t="s">
        <v>6</v>
      </c>
      <c r="G35" s="21" t="s">
        <v>6</v>
      </c>
      <c r="H35" s="21" t="s">
        <v>6</v>
      </c>
      <c r="I35" s="21">
        <v>30</v>
      </c>
      <c r="J35" s="21">
        <v>45</v>
      </c>
    </row>
    <row r="36" spans="1:10">
      <c r="A36" t="s">
        <v>157</v>
      </c>
      <c r="B36" t="s">
        <v>158</v>
      </c>
      <c r="C36" s="21" t="s">
        <v>67</v>
      </c>
      <c r="D36" s="21" t="s">
        <v>6</v>
      </c>
      <c r="E36" s="21" t="s">
        <v>6</v>
      </c>
      <c r="F36" s="21" t="s">
        <v>6</v>
      </c>
      <c r="G36" s="21" t="s">
        <v>6</v>
      </c>
      <c r="H36" s="21" t="s">
        <v>6</v>
      </c>
      <c r="I36" s="21">
        <v>19</v>
      </c>
      <c r="J36" s="21">
        <v>45</v>
      </c>
    </row>
    <row r="37" spans="1:10">
      <c r="A37" t="s">
        <v>159</v>
      </c>
      <c r="B37" t="s">
        <v>160</v>
      </c>
      <c r="C37" s="21" t="s">
        <v>67</v>
      </c>
      <c r="D37" s="21" t="s">
        <v>6</v>
      </c>
      <c r="E37" s="21" t="s">
        <v>6</v>
      </c>
      <c r="F37" s="21" t="s">
        <v>6</v>
      </c>
      <c r="G37" s="21" t="s">
        <v>6</v>
      </c>
      <c r="H37" s="21" t="s">
        <v>6</v>
      </c>
      <c r="I37" s="21">
        <v>27</v>
      </c>
      <c r="J37" s="21">
        <v>45</v>
      </c>
    </row>
    <row r="38" spans="1:10">
      <c r="A38" t="s">
        <v>161</v>
      </c>
      <c r="B38" t="s">
        <v>162</v>
      </c>
      <c r="C38" s="21" t="s">
        <v>67</v>
      </c>
      <c r="D38" s="21" t="s">
        <v>6</v>
      </c>
      <c r="E38" s="21" t="s">
        <v>6</v>
      </c>
      <c r="F38" s="21" t="s">
        <v>6</v>
      </c>
      <c r="G38" s="21" t="s">
        <v>6</v>
      </c>
      <c r="H38" s="21" t="s">
        <v>6</v>
      </c>
      <c r="I38" s="21">
        <v>15</v>
      </c>
      <c r="J38" s="21">
        <v>45</v>
      </c>
    </row>
    <row r="39" spans="1:10">
      <c r="A39" t="s">
        <v>163</v>
      </c>
      <c r="B39" t="s">
        <v>164</v>
      </c>
      <c r="C39" s="21" t="s">
        <v>67</v>
      </c>
      <c r="D39" s="21" t="s">
        <v>6</v>
      </c>
      <c r="E39" s="21" t="s">
        <v>6</v>
      </c>
      <c r="F39" s="21" t="s">
        <v>6</v>
      </c>
      <c r="G39" s="21" t="s">
        <v>6</v>
      </c>
      <c r="H39" s="21" t="s">
        <v>5</v>
      </c>
      <c r="I39" s="21">
        <v>20</v>
      </c>
      <c r="J39" s="21">
        <v>45</v>
      </c>
    </row>
    <row r="40" spans="1:10">
      <c r="A40" t="s">
        <v>165</v>
      </c>
      <c r="B40" t="s">
        <v>166</v>
      </c>
      <c r="C40" s="21" t="s">
        <v>67</v>
      </c>
      <c r="D40" s="21" t="s">
        <v>6</v>
      </c>
      <c r="E40" s="21" t="s">
        <v>6</v>
      </c>
      <c r="F40" s="21" t="s">
        <v>6</v>
      </c>
      <c r="G40" s="21" t="s">
        <v>6</v>
      </c>
      <c r="H40" s="21" t="s">
        <v>5</v>
      </c>
      <c r="I40" s="21">
        <v>17</v>
      </c>
      <c r="J40" s="21">
        <v>45</v>
      </c>
    </row>
    <row r="41" spans="1:10">
      <c r="A41" t="s">
        <v>167</v>
      </c>
      <c r="B41" t="s">
        <v>168</v>
      </c>
      <c r="C41" s="21" t="s">
        <v>67</v>
      </c>
      <c r="D41" s="21" t="s">
        <v>6</v>
      </c>
      <c r="E41" s="21" t="s">
        <v>6</v>
      </c>
      <c r="F41" s="21" t="s">
        <v>6</v>
      </c>
      <c r="G41" s="21" t="s">
        <v>6</v>
      </c>
      <c r="H41" s="21" t="s">
        <v>6</v>
      </c>
      <c r="I41" s="21">
        <v>29</v>
      </c>
      <c r="J41" s="21">
        <v>45</v>
      </c>
    </row>
    <row r="42" spans="1:10">
      <c r="A42" t="s">
        <v>169</v>
      </c>
      <c r="B42" t="s">
        <v>170</v>
      </c>
      <c r="C42" s="21" t="s">
        <v>67</v>
      </c>
      <c r="D42" s="21" t="s">
        <v>6</v>
      </c>
      <c r="E42" s="21" t="s">
        <v>6</v>
      </c>
      <c r="F42" s="21" t="s">
        <v>6</v>
      </c>
      <c r="G42" s="21" t="s">
        <v>6</v>
      </c>
      <c r="H42" s="21" t="s">
        <v>6</v>
      </c>
      <c r="I42" s="21">
        <v>78</v>
      </c>
      <c r="J42" s="21">
        <v>45</v>
      </c>
    </row>
    <row r="43" spans="1:10">
      <c r="A43" t="s">
        <v>171</v>
      </c>
      <c r="B43" t="s">
        <v>172</v>
      </c>
      <c r="C43" s="21" t="s">
        <v>67</v>
      </c>
      <c r="D43" s="21" t="s">
        <v>6</v>
      </c>
      <c r="E43" s="21" t="s">
        <v>6</v>
      </c>
      <c r="F43" s="21" t="s">
        <v>6</v>
      </c>
      <c r="G43" s="21" t="s">
        <v>6</v>
      </c>
      <c r="H43" s="21" t="s">
        <v>5</v>
      </c>
      <c r="I43" s="21">
        <v>21</v>
      </c>
      <c r="J43" s="21">
        <v>45</v>
      </c>
    </row>
    <row r="44" spans="1:10">
      <c r="A44" t="s">
        <v>173</v>
      </c>
      <c r="B44" t="s">
        <v>174</v>
      </c>
      <c r="C44" s="21" t="s">
        <v>67</v>
      </c>
      <c r="D44" s="21" t="s">
        <v>6</v>
      </c>
      <c r="E44" s="21" t="s">
        <v>6</v>
      </c>
      <c r="F44" s="21" t="s">
        <v>6</v>
      </c>
      <c r="G44" s="21" t="s">
        <v>6</v>
      </c>
      <c r="H44" s="21" t="s">
        <v>6</v>
      </c>
      <c r="I44" s="21">
        <v>23</v>
      </c>
      <c r="J44" s="21">
        <v>45</v>
      </c>
    </row>
    <row r="45" spans="1:10">
      <c r="A45" t="s">
        <v>175</v>
      </c>
      <c r="B45" t="s">
        <v>176</v>
      </c>
      <c r="C45" s="21" t="s">
        <v>67</v>
      </c>
      <c r="D45" s="21" t="s">
        <v>6</v>
      </c>
      <c r="E45" s="21" t="s">
        <v>6</v>
      </c>
      <c r="F45" s="21" t="s">
        <v>6</v>
      </c>
      <c r="G45" s="21" t="s">
        <v>6</v>
      </c>
      <c r="H45" s="21" t="s">
        <v>6</v>
      </c>
      <c r="I45" s="21">
        <v>34</v>
      </c>
      <c r="J45" s="21">
        <v>45</v>
      </c>
    </row>
    <row r="46" spans="1:10">
      <c r="A46" t="s">
        <v>177</v>
      </c>
      <c r="B46" t="s">
        <v>178</v>
      </c>
      <c r="C46" s="21" t="s">
        <v>64</v>
      </c>
      <c r="D46" s="21" t="s">
        <v>6</v>
      </c>
      <c r="E46" s="21" t="s">
        <v>6</v>
      </c>
      <c r="F46" s="21" t="s">
        <v>6</v>
      </c>
      <c r="G46" s="21" t="s">
        <v>6</v>
      </c>
      <c r="H46" s="21" t="s">
        <v>5</v>
      </c>
      <c r="I46" s="21">
        <v>17</v>
      </c>
      <c r="J46" s="21">
        <v>45</v>
      </c>
    </row>
    <row r="47" spans="1:10">
      <c r="A47" t="s">
        <v>179</v>
      </c>
      <c r="B47" t="s">
        <v>180</v>
      </c>
      <c r="C47" s="21" t="s">
        <v>67</v>
      </c>
      <c r="D47" s="21" t="s">
        <v>6</v>
      </c>
      <c r="E47" s="21" t="s">
        <v>6</v>
      </c>
      <c r="F47" s="21" t="s">
        <v>6</v>
      </c>
      <c r="G47" s="21" t="s">
        <v>6</v>
      </c>
      <c r="H47" s="21" t="s">
        <v>5</v>
      </c>
      <c r="I47" s="21">
        <v>14</v>
      </c>
      <c r="J47" s="21">
        <v>45</v>
      </c>
    </row>
    <row r="48" spans="1:10">
      <c r="A48" t="s">
        <v>181</v>
      </c>
      <c r="B48" t="s">
        <v>182</v>
      </c>
      <c r="C48" s="21" t="s">
        <v>67</v>
      </c>
      <c r="D48" s="21" t="s">
        <v>6</v>
      </c>
      <c r="E48" s="21" t="s">
        <v>6</v>
      </c>
      <c r="F48" s="21" t="s">
        <v>6</v>
      </c>
      <c r="G48" s="21" t="s">
        <v>6</v>
      </c>
      <c r="H48" s="21" t="s">
        <v>5</v>
      </c>
      <c r="I48" s="21">
        <v>11</v>
      </c>
      <c r="J48" s="21">
        <v>45</v>
      </c>
    </row>
    <row r="49" spans="1:10">
      <c r="A49" t="s">
        <v>183</v>
      </c>
      <c r="B49" t="s">
        <v>184</v>
      </c>
      <c r="C49" s="21" t="s">
        <v>64</v>
      </c>
      <c r="D49" s="21" t="s">
        <v>6</v>
      </c>
      <c r="E49" s="21" t="s">
        <v>6</v>
      </c>
      <c r="F49" s="21" t="s">
        <v>6</v>
      </c>
      <c r="G49" s="21" t="s">
        <v>6</v>
      </c>
      <c r="H49" s="21" t="s">
        <v>6</v>
      </c>
      <c r="I49" s="21">
        <v>18</v>
      </c>
      <c r="J49" s="21">
        <v>45</v>
      </c>
    </row>
    <row r="50" spans="1:10">
      <c r="A50" t="s">
        <v>185</v>
      </c>
      <c r="B50" t="s">
        <v>186</v>
      </c>
      <c r="C50" s="21" t="s">
        <v>67</v>
      </c>
      <c r="D50" s="21" t="s">
        <v>6</v>
      </c>
      <c r="E50" s="21" t="s">
        <v>6</v>
      </c>
      <c r="F50" s="21" t="s">
        <v>6</v>
      </c>
      <c r="G50" s="21" t="s">
        <v>6</v>
      </c>
      <c r="H50" s="21" t="s">
        <v>6</v>
      </c>
      <c r="I50" s="21">
        <v>23</v>
      </c>
      <c r="J50" s="21">
        <v>45</v>
      </c>
    </row>
  </sheetData>
  <phoneticPr fontId="19" type="noConversion"/>
  <dataValidations count="1">
    <dataValidation type="list" allowBlank="1" showInputMessage="1" showErrorMessage="1" sqref="D6:H50"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baseColWidth="10" defaultColWidth="8.83203125" defaultRowHeight="15"/>
  <cols>
    <col min="2" max="2" width="8.5" style="117"/>
    <col min="3" max="3" width="113.83203125" style="118" customWidth="1"/>
    <col min="4" max="4" width="62.1640625" bestFit="1" customWidth="1"/>
  </cols>
  <sheetData>
    <row r="1" spans="1:4" ht="16">
      <c r="A1" t="s">
        <v>10</v>
      </c>
      <c r="B1" s="105" t="s">
        <v>70</v>
      </c>
      <c r="C1" s="106" t="s">
        <v>279</v>
      </c>
      <c r="D1" t="s">
        <v>564</v>
      </c>
    </row>
    <row r="2" spans="1:4" ht="16">
      <c r="A2">
        <v>1</v>
      </c>
      <c r="B2" s="107">
        <v>31</v>
      </c>
      <c r="C2" s="108" t="s">
        <v>280</v>
      </c>
      <c r="D2" t="str">
        <f>INDEX('Funding Tables'!P:P,MATCH('Board Ventilation Strate-PY'!B2,'Funding Tables'!B:B,0))</f>
        <v>Huron-Superior Catholic District School Board</v>
      </c>
    </row>
    <row r="3" spans="1:4" ht="16">
      <c r="A3">
        <f>IF(B3=B2,A2+1,1)</f>
        <v>2</v>
      </c>
      <c r="B3" s="107">
        <v>31</v>
      </c>
      <c r="C3" s="108" t="s">
        <v>281</v>
      </c>
      <c r="D3" t="str">
        <f>INDEX('Funding Tables'!P:P,MATCH('Board Ventilation Strate-PY'!B3,'Funding Tables'!B:B,0))</f>
        <v>Huron-Superior Catholic District School Board</v>
      </c>
    </row>
    <row r="4" spans="1:4" ht="16">
      <c r="A4">
        <f t="shared" ref="A4:A67" si="0">IF(B4=B3,A3+1,1)</f>
        <v>3</v>
      </c>
      <c r="B4" s="107">
        <v>31</v>
      </c>
      <c r="C4" s="108" t="s">
        <v>282</v>
      </c>
      <c r="D4" t="str">
        <f>INDEX('Funding Tables'!P:P,MATCH('Board Ventilation Strate-PY'!B4,'Funding Tables'!B:B,0))</f>
        <v>Huron-Superior Catholic District School Board</v>
      </c>
    </row>
    <row r="5" spans="1:4" ht="16">
      <c r="A5">
        <f t="shared" si="0"/>
        <v>4</v>
      </c>
      <c r="B5" s="107">
        <v>31</v>
      </c>
      <c r="C5" s="108" t="s">
        <v>283</v>
      </c>
      <c r="D5" t="str">
        <f>INDEX('Funding Tables'!P:P,MATCH('Board Ventilation Strate-PY'!B5,'Funding Tables'!B:B,0))</f>
        <v>Huron-Superior Catholic District School Board</v>
      </c>
    </row>
    <row r="6" spans="1:4" ht="16">
      <c r="A6">
        <f t="shared" si="0"/>
        <v>1</v>
      </c>
      <c r="B6" s="107">
        <v>10</v>
      </c>
      <c r="C6" s="108" t="s">
        <v>284</v>
      </c>
      <c r="D6" t="str">
        <f>INDEX('Funding Tables'!P:P,MATCH('Board Ventilation Strate-PY'!B6,'Funding Tables'!B:B,0))</f>
        <v>Lambton Kent District School Board</v>
      </c>
    </row>
    <row r="7" spans="1:4" ht="32">
      <c r="A7">
        <f t="shared" si="0"/>
        <v>2</v>
      </c>
      <c r="B7" s="107">
        <v>10</v>
      </c>
      <c r="C7" s="108" t="s">
        <v>285</v>
      </c>
      <c r="D7" t="str">
        <f>INDEX('Funding Tables'!P:P,MATCH('Board Ventilation Strate-PY'!B7,'Funding Tables'!B:B,0))</f>
        <v>Lambton Kent District School Board</v>
      </c>
    </row>
    <row r="8" spans="1:4" ht="32">
      <c r="A8">
        <f t="shared" si="0"/>
        <v>3</v>
      </c>
      <c r="B8" s="107">
        <v>10</v>
      </c>
      <c r="C8" s="108" t="s">
        <v>286</v>
      </c>
      <c r="D8" t="str">
        <f>INDEX('Funding Tables'!P:P,MATCH('Board Ventilation Strate-PY'!B8,'Funding Tables'!B:B,0))</f>
        <v>Lambton Kent District School Board</v>
      </c>
    </row>
    <row r="9" spans="1:4" ht="16">
      <c r="A9">
        <f t="shared" si="0"/>
        <v>4</v>
      </c>
      <c r="B9" s="107">
        <v>10</v>
      </c>
      <c r="C9" s="108" t="s">
        <v>287</v>
      </c>
      <c r="D9" t="str">
        <f>INDEX('Funding Tables'!P:P,MATCH('Board Ventilation Strate-PY'!B9,'Funding Tables'!B:B,0))</f>
        <v>Lambton Kent District School Board</v>
      </c>
    </row>
    <row r="10" spans="1:4" ht="16">
      <c r="A10">
        <f t="shared" si="0"/>
        <v>1</v>
      </c>
      <c r="B10" s="107">
        <v>56</v>
      </c>
      <c r="C10" s="109" t="s">
        <v>288</v>
      </c>
      <c r="D10" t="str">
        <f>INDEX('Funding Tables'!P:P,MATCH('Board Ventilation Strate-PY'!B10,'Funding Tables'!B:B,0))</f>
        <v>Conseil scolaire public du Nord-Est de l'Ontario</v>
      </c>
    </row>
    <row r="11" spans="1:4" ht="16">
      <c r="A11">
        <f t="shared" si="0"/>
        <v>2</v>
      </c>
      <c r="B11" s="107">
        <v>56</v>
      </c>
      <c r="C11" s="109" t="s">
        <v>289</v>
      </c>
      <c r="D11" t="str">
        <f>INDEX('Funding Tables'!P:P,MATCH('Board Ventilation Strate-PY'!B11,'Funding Tables'!B:B,0))</f>
        <v>Conseil scolaire public du Nord-Est de l'Ontario</v>
      </c>
    </row>
    <row r="12" spans="1:4" ht="16">
      <c r="A12">
        <f t="shared" si="0"/>
        <v>3</v>
      </c>
      <c r="B12" s="107">
        <v>56</v>
      </c>
      <c r="C12" s="109" t="s">
        <v>290</v>
      </c>
      <c r="D12" t="str">
        <f>INDEX('Funding Tables'!P:P,MATCH('Board Ventilation Strate-PY'!B12,'Funding Tables'!B:B,0))</f>
        <v>Conseil scolaire public du Nord-Est de l'Ontario</v>
      </c>
    </row>
    <row r="13" spans="1:4" ht="16">
      <c r="A13">
        <f t="shared" si="0"/>
        <v>4</v>
      </c>
      <c r="B13" s="107">
        <v>56</v>
      </c>
      <c r="C13" s="109" t="s">
        <v>291</v>
      </c>
      <c r="D13" t="str">
        <f>INDEX('Funding Tables'!P:P,MATCH('Board Ventilation Strate-PY'!B13,'Funding Tables'!B:B,0))</f>
        <v>Conseil scolaire public du Nord-Est de l'Ontario</v>
      </c>
    </row>
    <row r="14" spans="1:4" ht="32">
      <c r="A14">
        <f t="shared" si="0"/>
        <v>1</v>
      </c>
      <c r="B14" s="107">
        <v>103</v>
      </c>
      <c r="C14" s="108" t="s">
        <v>292</v>
      </c>
      <c r="D14" t="str">
        <f>INDEX('Funding Tables'!P:P,MATCH('Board Ventilation Strate-PY'!B14,'Funding Tables'!B:B,0))</f>
        <v>Penetanguishene Protestant Separate School Board</v>
      </c>
    </row>
    <row r="15" spans="1:4" ht="32">
      <c r="A15">
        <f t="shared" si="0"/>
        <v>2</v>
      </c>
      <c r="B15" s="107">
        <v>103</v>
      </c>
      <c r="C15" s="108" t="s">
        <v>293</v>
      </c>
      <c r="D15" t="str">
        <f>INDEX('Funding Tables'!P:P,MATCH('Board Ventilation Strate-PY'!B15,'Funding Tables'!B:B,0))</f>
        <v>Penetanguishene Protestant Separate School Board</v>
      </c>
    </row>
    <row r="16" spans="1:4" ht="16">
      <c r="A16">
        <f t="shared" si="0"/>
        <v>3</v>
      </c>
      <c r="B16" s="107">
        <v>103</v>
      </c>
      <c r="C16" s="108" t="s">
        <v>294</v>
      </c>
      <c r="D16" t="str">
        <f>INDEX('Funding Tables'!P:P,MATCH('Board Ventilation Strate-PY'!B16,'Funding Tables'!B:B,0))</f>
        <v>Penetanguishene Protestant Separate School Board</v>
      </c>
    </row>
    <row r="17" spans="1:4" ht="16">
      <c r="A17">
        <f t="shared" si="0"/>
        <v>4</v>
      </c>
      <c r="B17" s="107">
        <v>103</v>
      </c>
      <c r="C17" s="108" t="s">
        <v>295</v>
      </c>
      <c r="D17" t="str">
        <f>INDEX('Funding Tables'!P:P,MATCH('Board Ventilation Strate-PY'!B17,'Funding Tables'!B:B,0))</f>
        <v>Penetanguishene Protestant Separate School Board</v>
      </c>
    </row>
    <row r="18" spans="1:4">
      <c r="A18">
        <f t="shared" si="0"/>
        <v>1</v>
      </c>
      <c r="B18" s="107">
        <v>59</v>
      </c>
      <c r="C18" s="110" t="s">
        <v>296</v>
      </c>
      <c r="D18" t="str">
        <f>INDEX('Funding Tables'!P:P,MATCH('Board Ventilation Strate-PY'!B18,'Funding Tables'!B:B,0))</f>
        <v>Conseil des écoles publiques de l'Est de l'Ontario</v>
      </c>
    </row>
    <row r="19" spans="1:4" ht="30">
      <c r="A19">
        <f t="shared" si="0"/>
        <v>2</v>
      </c>
      <c r="B19" s="107">
        <v>59</v>
      </c>
      <c r="C19" s="110" t="s">
        <v>297</v>
      </c>
      <c r="D19" t="str">
        <f>INDEX('Funding Tables'!P:P,MATCH('Board Ventilation Strate-PY'!B19,'Funding Tables'!B:B,0))</f>
        <v>Conseil des écoles publiques de l'Est de l'Ontario</v>
      </c>
    </row>
    <row r="20" spans="1:4" ht="30">
      <c r="A20">
        <f t="shared" si="0"/>
        <v>3</v>
      </c>
      <c r="B20" s="107">
        <v>59</v>
      </c>
      <c r="C20" s="110" t="s">
        <v>298</v>
      </c>
      <c r="D20" t="str">
        <f>INDEX('Funding Tables'!P:P,MATCH('Board Ventilation Strate-PY'!B20,'Funding Tables'!B:B,0))</f>
        <v>Conseil des écoles publiques de l'Est de l'Ontario</v>
      </c>
    </row>
    <row r="21" spans="1:4">
      <c r="A21">
        <f t="shared" si="0"/>
        <v>4</v>
      </c>
      <c r="B21" s="107">
        <v>59</v>
      </c>
      <c r="C21" s="110" t="s">
        <v>299</v>
      </c>
      <c r="D21" t="str">
        <f>INDEX('Funding Tables'!P:P,MATCH('Board Ventilation Strate-PY'!B21,'Funding Tables'!B:B,0))</f>
        <v>Conseil des écoles publiques de l'Est de l'Ontario</v>
      </c>
    </row>
    <row r="22" spans="1:4" ht="16">
      <c r="A22">
        <f t="shared" si="0"/>
        <v>1</v>
      </c>
      <c r="B22" s="107">
        <v>24</v>
      </c>
      <c r="C22" s="108" t="s">
        <v>300</v>
      </c>
      <c r="D22" t="str">
        <f>INDEX('Funding Tables'!P:P,MATCH('Board Ventilation Strate-PY'!B22,'Funding Tables'!B:B,0))</f>
        <v>Waterloo Region District School Board</v>
      </c>
    </row>
    <row r="23" spans="1:4" ht="32">
      <c r="A23">
        <f t="shared" si="0"/>
        <v>2</v>
      </c>
      <c r="B23" s="107">
        <v>24</v>
      </c>
      <c r="C23" s="108" t="s">
        <v>301</v>
      </c>
      <c r="D23" t="str">
        <f>INDEX('Funding Tables'!P:P,MATCH('Board Ventilation Strate-PY'!B23,'Funding Tables'!B:B,0))</f>
        <v>Waterloo Region District School Board</v>
      </c>
    </row>
    <row r="24" spans="1:4" ht="16">
      <c r="A24">
        <f t="shared" si="0"/>
        <v>3</v>
      </c>
      <c r="B24" s="107">
        <v>24</v>
      </c>
      <c r="C24" s="108" t="s">
        <v>302</v>
      </c>
      <c r="D24" t="str">
        <f>INDEX('Funding Tables'!P:P,MATCH('Board Ventilation Strate-PY'!B24,'Funding Tables'!B:B,0))</f>
        <v>Waterloo Region District School Board</v>
      </c>
    </row>
    <row r="25" spans="1:4" ht="32">
      <c r="A25">
        <f t="shared" si="0"/>
        <v>4</v>
      </c>
      <c r="B25" s="107">
        <v>24</v>
      </c>
      <c r="C25" s="108" t="s">
        <v>303</v>
      </c>
      <c r="D25" t="str">
        <f>INDEX('Funding Tables'!P:P,MATCH('Board Ventilation Strate-PY'!B25,'Funding Tables'!B:B,0))</f>
        <v>Waterloo Region District School Board</v>
      </c>
    </row>
    <row r="26" spans="1:4" ht="32">
      <c r="A26">
        <f t="shared" si="0"/>
        <v>1</v>
      </c>
      <c r="B26" s="107">
        <v>42</v>
      </c>
      <c r="C26" s="108" t="s">
        <v>304</v>
      </c>
      <c r="D26" t="str">
        <f>INDEX('Funding Tables'!P:P,MATCH('Board Ventilation Strate-PY'!B26,'Funding Tables'!B:B,0))</f>
        <v>York Catholic District School Board</v>
      </c>
    </row>
    <row r="27" spans="1:4" ht="16">
      <c r="A27">
        <f t="shared" si="0"/>
        <v>2</v>
      </c>
      <c r="B27" s="107">
        <v>42</v>
      </c>
      <c r="C27" s="108" t="s">
        <v>305</v>
      </c>
      <c r="D27" t="str">
        <f>INDEX('Funding Tables'!P:P,MATCH('Board Ventilation Strate-PY'!B27,'Funding Tables'!B:B,0))</f>
        <v>York Catholic District School Board</v>
      </c>
    </row>
    <row r="28" spans="1:4" ht="16">
      <c r="A28">
        <f t="shared" si="0"/>
        <v>3</v>
      </c>
      <c r="B28" s="107">
        <v>42</v>
      </c>
      <c r="C28" s="108" t="s">
        <v>306</v>
      </c>
      <c r="D28" t="str">
        <f>INDEX('Funding Tables'!P:P,MATCH('Board Ventilation Strate-PY'!B28,'Funding Tables'!B:B,0))</f>
        <v>York Catholic District School Board</v>
      </c>
    </row>
    <row r="29" spans="1:4" ht="16">
      <c r="A29">
        <f t="shared" si="0"/>
        <v>4</v>
      </c>
      <c r="B29" s="107">
        <v>42</v>
      </c>
      <c r="C29" s="108" t="s">
        <v>307</v>
      </c>
      <c r="D29" t="str">
        <f>INDEX('Funding Tables'!P:P,MATCH('Board Ventilation Strate-PY'!B29,'Funding Tables'!B:B,0))</f>
        <v>York Catholic District School Board</v>
      </c>
    </row>
    <row r="30" spans="1:4" ht="16">
      <c r="A30">
        <f t="shared" si="0"/>
        <v>1</v>
      </c>
      <c r="B30" s="107" t="s">
        <v>25</v>
      </c>
      <c r="C30" s="108" t="s">
        <v>308</v>
      </c>
      <c r="D30" t="str">
        <f>INDEX('Funding Tables'!P:P,MATCH('Board Ventilation Strate-PY'!B30,'Funding Tables'!B:B,0))</f>
        <v>Northwest Catholic District School Board</v>
      </c>
    </row>
    <row r="31" spans="1:4" ht="16">
      <c r="A31">
        <f t="shared" si="0"/>
        <v>2</v>
      </c>
      <c r="B31" s="107" t="s">
        <v>25</v>
      </c>
      <c r="C31" s="108" t="s">
        <v>309</v>
      </c>
      <c r="D31" t="str">
        <f>INDEX('Funding Tables'!P:P,MATCH('Board Ventilation Strate-PY'!B31,'Funding Tables'!B:B,0))</f>
        <v>Northwest Catholic District School Board</v>
      </c>
    </row>
    <row r="32" spans="1:4" ht="32">
      <c r="A32">
        <f t="shared" si="0"/>
        <v>3</v>
      </c>
      <c r="B32" s="107" t="s">
        <v>25</v>
      </c>
      <c r="C32" s="108" t="s">
        <v>310</v>
      </c>
      <c r="D32" t="str">
        <f>INDEX('Funding Tables'!P:P,MATCH('Board Ventilation Strate-PY'!B32,'Funding Tables'!B:B,0))</f>
        <v>Northwest Catholic District School Board</v>
      </c>
    </row>
    <row r="33" spans="1:4" ht="16">
      <c r="A33">
        <f t="shared" si="0"/>
        <v>4</v>
      </c>
      <c r="B33" s="107" t="s">
        <v>25</v>
      </c>
      <c r="C33" s="108" t="s">
        <v>311</v>
      </c>
      <c r="D33" t="str">
        <f>INDEX('Funding Tables'!P:P,MATCH('Board Ventilation Strate-PY'!B33,'Funding Tables'!B:B,0))</f>
        <v>Northwest Catholic District School Board</v>
      </c>
    </row>
    <row r="34" spans="1:4" ht="32">
      <c r="A34">
        <f t="shared" si="0"/>
        <v>1</v>
      </c>
      <c r="B34" s="107">
        <v>66</v>
      </c>
      <c r="C34" s="108" t="s">
        <v>312</v>
      </c>
      <c r="D34" t="str">
        <f>INDEX('Funding Tables'!P:P,MATCH('Board Ventilation Strate-PY'!B34,'Funding Tables'!B:B,0))</f>
        <v>Conseil scolaire de district catholique du Centre-Est de l'Ontario</v>
      </c>
    </row>
    <row r="35" spans="1:4" ht="16">
      <c r="A35">
        <f t="shared" si="0"/>
        <v>2</v>
      </c>
      <c r="B35" s="107">
        <v>66</v>
      </c>
      <c r="C35" s="108" t="s">
        <v>313</v>
      </c>
      <c r="D35" t="str">
        <f>INDEX('Funding Tables'!P:P,MATCH('Board Ventilation Strate-PY'!B35,'Funding Tables'!B:B,0))</f>
        <v>Conseil scolaire de district catholique du Centre-Est de l'Ontario</v>
      </c>
    </row>
    <row r="36" spans="1:4" ht="16">
      <c r="A36">
        <f t="shared" si="0"/>
        <v>3</v>
      </c>
      <c r="B36" s="107">
        <v>66</v>
      </c>
      <c r="C36" s="108" t="s">
        <v>314</v>
      </c>
      <c r="D36" t="str">
        <f>INDEX('Funding Tables'!P:P,MATCH('Board Ventilation Strate-PY'!B36,'Funding Tables'!B:B,0))</f>
        <v>Conseil scolaire de district catholique du Centre-Est de l'Ontario</v>
      </c>
    </row>
    <row r="37" spans="1:4" ht="32">
      <c r="A37">
        <f t="shared" si="0"/>
        <v>4</v>
      </c>
      <c r="B37" s="107">
        <v>66</v>
      </c>
      <c r="C37" s="108" t="s">
        <v>315</v>
      </c>
      <c r="D37" t="str">
        <f>INDEX('Funding Tables'!P:P,MATCH('Board Ventilation Strate-PY'!B37,'Funding Tables'!B:B,0))</f>
        <v>Conseil scolaire de district catholique du Centre-Est de l'Ontario</v>
      </c>
    </row>
    <row r="38" spans="1:4" ht="32">
      <c r="A38">
        <f t="shared" si="0"/>
        <v>1</v>
      </c>
      <c r="B38" s="107">
        <v>26</v>
      </c>
      <c r="C38" s="108" t="s">
        <v>316</v>
      </c>
      <c r="D38" t="str">
        <f>INDEX('Funding Tables'!P:P,MATCH('Board Ventilation Strate-PY'!B38,'Funding Tables'!B:B,0))</f>
        <v>Upper Canada District School Board</v>
      </c>
    </row>
    <row r="39" spans="1:4" ht="32">
      <c r="A39">
        <f t="shared" si="0"/>
        <v>2</v>
      </c>
      <c r="B39" s="107">
        <v>26</v>
      </c>
      <c r="C39" s="108" t="s">
        <v>317</v>
      </c>
      <c r="D39" t="str">
        <f>INDEX('Funding Tables'!P:P,MATCH('Board Ventilation Strate-PY'!B39,'Funding Tables'!B:B,0))</f>
        <v>Upper Canada District School Board</v>
      </c>
    </row>
    <row r="40" spans="1:4" ht="32">
      <c r="A40">
        <f t="shared" si="0"/>
        <v>3</v>
      </c>
      <c r="B40" s="107">
        <v>26</v>
      </c>
      <c r="C40" s="108" t="s">
        <v>318</v>
      </c>
      <c r="D40" t="str">
        <f>INDEX('Funding Tables'!P:P,MATCH('Board Ventilation Strate-PY'!B40,'Funding Tables'!B:B,0))</f>
        <v>Upper Canada District School Board</v>
      </c>
    </row>
    <row r="41" spans="1:4" ht="16">
      <c r="A41">
        <f t="shared" si="0"/>
        <v>4</v>
      </c>
      <c r="B41" s="107">
        <v>26</v>
      </c>
      <c r="C41" s="108" t="s">
        <v>319</v>
      </c>
      <c r="D41" t="str">
        <f>INDEX('Funding Tables'!P:P,MATCH('Board Ventilation Strate-PY'!B41,'Funding Tables'!B:B,0))</f>
        <v>Upper Canada District School Board</v>
      </c>
    </row>
    <row r="42" spans="1:4" ht="16">
      <c r="A42">
        <f t="shared" si="0"/>
        <v>1</v>
      </c>
      <c r="B42" s="107">
        <v>53</v>
      </c>
      <c r="C42" s="108" t="s">
        <v>320</v>
      </c>
      <c r="D42" t="str">
        <f>INDEX('Funding Tables'!P:P,MATCH('Board Ventilation Strate-PY'!B42,'Funding Tables'!B:B,0))</f>
        <v>Ottawa Catholic District School Board</v>
      </c>
    </row>
    <row r="43" spans="1:4" ht="16">
      <c r="A43">
        <f t="shared" si="0"/>
        <v>2</v>
      </c>
      <c r="B43" s="107">
        <v>53</v>
      </c>
      <c r="C43" s="108" t="s">
        <v>321</v>
      </c>
      <c r="D43" t="str">
        <f>INDEX('Funding Tables'!P:P,MATCH('Board Ventilation Strate-PY'!B43,'Funding Tables'!B:B,0))</f>
        <v>Ottawa Catholic District School Board</v>
      </c>
    </row>
    <row r="44" spans="1:4" ht="16">
      <c r="A44">
        <f t="shared" si="0"/>
        <v>3</v>
      </c>
      <c r="B44" s="107">
        <v>53</v>
      </c>
      <c r="C44" s="108" t="s">
        <v>322</v>
      </c>
      <c r="D44" t="str">
        <f>INDEX('Funding Tables'!P:P,MATCH('Board Ventilation Strate-PY'!B44,'Funding Tables'!B:B,0))</f>
        <v>Ottawa Catholic District School Board</v>
      </c>
    </row>
    <row r="45" spans="1:4" ht="16">
      <c r="A45">
        <f t="shared" si="0"/>
        <v>4</v>
      </c>
      <c r="B45" s="107">
        <v>53</v>
      </c>
      <c r="C45" s="108" t="s">
        <v>323</v>
      </c>
      <c r="D45" t="str">
        <f>INDEX('Funding Tables'!P:P,MATCH('Board Ventilation Strate-PY'!B45,'Funding Tables'!B:B,0))</f>
        <v>Ottawa Catholic District School Board</v>
      </c>
    </row>
    <row r="46" spans="1:4" ht="32">
      <c r="A46">
        <f t="shared" si="0"/>
        <v>1</v>
      </c>
      <c r="B46" s="107" t="s">
        <v>20</v>
      </c>
      <c r="C46" s="108" t="s">
        <v>324</v>
      </c>
      <c r="D46" t="str">
        <f>INDEX('Funding Tables'!P:P,MATCH('Board Ventilation Strate-PY'!B46,'Funding Tables'!B:B,0))</f>
        <v>Rainy River District School Board</v>
      </c>
    </row>
    <row r="47" spans="1:4" ht="32">
      <c r="A47">
        <f t="shared" si="0"/>
        <v>2</v>
      </c>
      <c r="B47" s="107" t="s">
        <v>20</v>
      </c>
      <c r="C47" s="108" t="s">
        <v>325</v>
      </c>
      <c r="D47" t="str">
        <f>INDEX('Funding Tables'!P:P,MATCH('Board Ventilation Strate-PY'!B47,'Funding Tables'!B:B,0))</f>
        <v>Rainy River District School Board</v>
      </c>
    </row>
    <row r="48" spans="1:4" ht="16">
      <c r="A48">
        <f t="shared" si="0"/>
        <v>3</v>
      </c>
      <c r="B48" s="107" t="s">
        <v>20</v>
      </c>
      <c r="C48" s="108" t="s">
        <v>326</v>
      </c>
      <c r="D48" t="str">
        <f>INDEX('Funding Tables'!P:P,MATCH('Board Ventilation Strate-PY'!B48,'Funding Tables'!B:B,0))</f>
        <v>Rainy River District School Board</v>
      </c>
    </row>
    <row r="49" spans="1:4" ht="32">
      <c r="A49">
        <f t="shared" si="0"/>
        <v>4</v>
      </c>
      <c r="B49" s="107" t="s">
        <v>20</v>
      </c>
      <c r="C49" s="108" t="s">
        <v>327</v>
      </c>
      <c r="D49" t="str">
        <f>INDEX('Funding Tables'!P:P,MATCH('Board Ventilation Strate-PY'!B49,'Funding Tables'!B:B,0))</f>
        <v>Rainy River District School Board</v>
      </c>
    </row>
    <row r="50" spans="1:4" ht="32">
      <c r="A50">
        <f t="shared" si="0"/>
        <v>1</v>
      </c>
      <c r="B50" s="107">
        <v>41</v>
      </c>
      <c r="C50" s="111" t="s">
        <v>328</v>
      </c>
      <c r="D50" t="str">
        <f>INDEX('Funding Tables'!P:P,MATCH('Board Ventilation Strate-PY'!B50,'Funding Tables'!B:B,0))</f>
        <v>Peterborough Victoria Northumberland and Clarington Catholic DSB</v>
      </c>
    </row>
    <row r="51" spans="1:4" ht="16">
      <c r="A51">
        <f t="shared" si="0"/>
        <v>2</v>
      </c>
      <c r="B51" s="107">
        <v>41</v>
      </c>
      <c r="C51" s="108" t="s">
        <v>329</v>
      </c>
      <c r="D51" t="str">
        <f>INDEX('Funding Tables'!P:P,MATCH('Board Ventilation Strate-PY'!B51,'Funding Tables'!B:B,0))</f>
        <v>Peterborough Victoria Northumberland and Clarington Catholic DSB</v>
      </c>
    </row>
    <row r="52" spans="1:4" ht="16">
      <c r="A52">
        <f t="shared" si="0"/>
        <v>3</v>
      </c>
      <c r="B52" s="107">
        <v>41</v>
      </c>
      <c r="C52" s="108" t="s">
        <v>330</v>
      </c>
      <c r="D52" t="str">
        <f>INDEX('Funding Tables'!P:P,MATCH('Board Ventilation Strate-PY'!B52,'Funding Tables'!B:B,0))</f>
        <v>Peterborough Victoria Northumberland and Clarington Catholic DSB</v>
      </c>
    </row>
    <row r="53" spans="1:4" ht="16">
      <c r="A53">
        <f t="shared" si="0"/>
        <v>4</v>
      </c>
      <c r="B53" s="107">
        <v>41</v>
      </c>
      <c r="C53" s="108" t="s">
        <v>331</v>
      </c>
      <c r="D53" t="str">
        <f>INDEX('Funding Tables'!P:P,MATCH('Board Ventilation Strate-PY'!B53,'Funding Tables'!B:B,0))</f>
        <v>Peterborough Victoria Northumberland and Clarington Catholic DSB</v>
      </c>
    </row>
    <row r="54" spans="1:4" ht="16">
      <c r="A54">
        <f t="shared" si="0"/>
        <v>1</v>
      </c>
      <c r="B54" s="107" t="s">
        <v>28</v>
      </c>
      <c r="C54" s="108" t="s">
        <v>332</v>
      </c>
      <c r="D54" t="str">
        <f>INDEX('Funding Tables'!P:P,MATCH('Board Ventilation Strate-PY'!B54,'Funding Tables'!B:B,0))</f>
        <v>Superior North Catholic District School Board</v>
      </c>
    </row>
    <row r="55" spans="1:4" ht="16">
      <c r="A55">
        <f t="shared" si="0"/>
        <v>2</v>
      </c>
      <c r="B55" s="107" t="s">
        <v>28</v>
      </c>
      <c r="C55" s="108" t="s">
        <v>333</v>
      </c>
      <c r="D55" t="str">
        <f>INDEX('Funding Tables'!P:P,MATCH('Board Ventilation Strate-PY'!B55,'Funding Tables'!B:B,0))</f>
        <v>Superior North Catholic District School Board</v>
      </c>
    </row>
    <row r="56" spans="1:4" ht="16">
      <c r="A56">
        <f t="shared" si="0"/>
        <v>3</v>
      </c>
      <c r="B56" s="107" t="s">
        <v>28</v>
      </c>
      <c r="C56" s="108" t="s">
        <v>334</v>
      </c>
      <c r="D56" t="str">
        <f>INDEX('Funding Tables'!P:P,MATCH('Board Ventilation Strate-PY'!B56,'Funding Tables'!B:B,0))</f>
        <v>Superior North Catholic District School Board</v>
      </c>
    </row>
    <row r="57" spans="1:4" ht="16">
      <c r="A57">
        <f t="shared" si="0"/>
        <v>4</v>
      </c>
      <c r="B57" s="107" t="s">
        <v>28</v>
      </c>
      <c r="C57" s="108" t="s">
        <v>335</v>
      </c>
      <c r="D57" t="str">
        <f>INDEX('Funding Tables'!P:P,MATCH('Board Ventilation Strate-PY'!B57,'Funding Tables'!B:B,0))</f>
        <v>Superior North Catholic District School Board</v>
      </c>
    </row>
    <row r="58" spans="1:4" ht="16">
      <c r="A58">
        <f t="shared" si="0"/>
        <v>1</v>
      </c>
      <c r="B58" s="107">
        <v>61</v>
      </c>
      <c r="C58" s="108" t="s">
        <v>336</v>
      </c>
      <c r="D58" t="str">
        <f>INDEX('Funding Tables'!P:P,MATCH('Board Ventilation Strate-PY'!B58,'Funding Tables'!B:B,0))</f>
        <v>Conseil scolaire de district catholique du Nouvel-Ontario</v>
      </c>
    </row>
    <row r="59" spans="1:4" ht="32">
      <c r="A59">
        <f t="shared" si="0"/>
        <v>2</v>
      </c>
      <c r="B59" s="107">
        <v>61</v>
      </c>
      <c r="C59" s="108" t="s">
        <v>337</v>
      </c>
      <c r="D59" t="str">
        <f>INDEX('Funding Tables'!P:P,MATCH('Board Ventilation Strate-PY'!B59,'Funding Tables'!B:B,0))</f>
        <v>Conseil scolaire de district catholique du Nouvel-Ontario</v>
      </c>
    </row>
    <row r="60" spans="1:4" ht="16">
      <c r="A60">
        <f t="shared" si="0"/>
        <v>3</v>
      </c>
      <c r="B60" s="107">
        <v>61</v>
      </c>
      <c r="C60" s="108" t="s">
        <v>338</v>
      </c>
      <c r="D60" t="str">
        <f>INDEX('Funding Tables'!P:P,MATCH('Board Ventilation Strate-PY'!B60,'Funding Tables'!B:B,0))</f>
        <v>Conseil scolaire de district catholique du Nouvel-Ontario</v>
      </c>
    </row>
    <row r="61" spans="1:4" ht="16">
      <c r="A61">
        <f t="shared" si="0"/>
        <v>4</v>
      </c>
      <c r="B61" s="107">
        <v>61</v>
      </c>
      <c r="C61" s="108" t="s">
        <v>339</v>
      </c>
      <c r="D61" t="str">
        <f>INDEX('Funding Tables'!P:P,MATCH('Board Ventilation Strate-PY'!B61,'Funding Tables'!B:B,0))</f>
        <v>Conseil scolaire de district catholique du Nouvel-Ontario</v>
      </c>
    </row>
    <row r="62" spans="1:4" ht="16">
      <c r="A62">
        <f t="shared" si="0"/>
        <v>1</v>
      </c>
      <c r="B62" s="107" t="s">
        <v>27</v>
      </c>
      <c r="C62" s="108" t="s">
        <v>340</v>
      </c>
      <c r="D62" t="str">
        <f>INDEX('Funding Tables'!P:P,MATCH('Board Ventilation Strate-PY'!B62,'Funding Tables'!B:B,0))</f>
        <v>Thunder Bay Catholic District School Board</v>
      </c>
    </row>
    <row r="63" spans="1:4" ht="32">
      <c r="A63">
        <f t="shared" si="0"/>
        <v>2</v>
      </c>
      <c r="B63" s="107" t="s">
        <v>27</v>
      </c>
      <c r="C63" s="108" t="s">
        <v>341</v>
      </c>
      <c r="D63" t="str">
        <f>INDEX('Funding Tables'!P:P,MATCH('Board Ventilation Strate-PY'!B63,'Funding Tables'!B:B,0))</f>
        <v>Thunder Bay Catholic District School Board</v>
      </c>
    </row>
    <row r="64" spans="1:4" ht="16">
      <c r="A64">
        <f t="shared" si="0"/>
        <v>3</v>
      </c>
      <c r="B64" s="107" t="s">
        <v>27</v>
      </c>
      <c r="C64" s="108" t="s">
        <v>342</v>
      </c>
      <c r="D64" t="str">
        <f>INDEX('Funding Tables'!P:P,MATCH('Board Ventilation Strate-PY'!B64,'Funding Tables'!B:B,0))</f>
        <v>Thunder Bay Catholic District School Board</v>
      </c>
    </row>
    <row r="65" spans="1:4" ht="16">
      <c r="A65">
        <f t="shared" si="0"/>
        <v>4</v>
      </c>
      <c r="B65" s="107" t="s">
        <v>27</v>
      </c>
      <c r="C65" s="108" t="s">
        <v>343</v>
      </c>
      <c r="D65" t="str">
        <f>INDEX('Funding Tables'!P:P,MATCH('Board Ventilation Strate-PY'!B65,'Funding Tables'!B:B,0))</f>
        <v>Thunder Bay Catholic District School Board</v>
      </c>
    </row>
    <row r="66" spans="1:4" ht="32">
      <c r="A66">
        <f t="shared" si="0"/>
        <v>1</v>
      </c>
      <c r="B66" s="107">
        <v>21</v>
      </c>
      <c r="C66" s="108" t="s">
        <v>344</v>
      </c>
      <c r="D66" t="str">
        <f>INDEX('Funding Tables'!P:P,MATCH('Board Ventilation Strate-PY'!B66,'Funding Tables'!B:B,0))</f>
        <v>Hamilton-Wentworth District School Board</v>
      </c>
    </row>
    <row r="67" spans="1:4" ht="16">
      <c r="A67">
        <f t="shared" si="0"/>
        <v>2</v>
      </c>
      <c r="B67" s="107">
        <v>21</v>
      </c>
      <c r="C67" s="108" t="s">
        <v>345</v>
      </c>
      <c r="D67" t="str">
        <f>INDEX('Funding Tables'!P:P,MATCH('Board Ventilation Strate-PY'!B67,'Funding Tables'!B:B,0))</f>
        <v>Hamilton-Wentworth District School Board</v>
      </c>
    </row>
    <row r="68" spans="1:4" ht="16">
      <c r="A68">
        <f t="shared" ref="A68:A131" si="1">IF(B68=B67,A67+1,1)</f>
        <v>3</v>
      </c>
      <c r="B68" s="107">
        <v>21</v>
      </c>
      <c r="C68" s="108" t="s">
        <v>346</v>
      </c>
      <c r="D68" t="str">
        <f>INDEX('Funding Tables'!P:P,MATCH('Board Ventilation Strate-PY'!B68,'Funding Tables'!B:B,0))</f>
        <v>Hamilton-Wentworth District School Board</v>
      </c>
    </row>
    <row r="69" spans="1:4" ht="16">
      <c r="A69">
        <f t="shared" si="1"/>
        <v>4</v>
      </c>
      <c r="B69" s="107">
        <v>21</v>
      </c>
      <c r="C69" s="108" t="s">
        <v>347</v>
      </c>
      <c r="D69" t="str">
        <f>INDEX('Funding Tables'!P:P,MATCH('Board Ventilation Strate-PY'!B69,'Funding Tables'!B:B,0))</f>
        <v>Hamilton-Wentworth District School Board</v>
      </c>
    </row>
    <row r="70" spans="1:4" ht="16">
      <c r="A70">
        <f t="shared" si="1"/>
        <v>1</v>
      </c>
      <c r="B70" s="107">
        <v>63</v>
      </c>
      <c r="C70" s="108" t="s">
        <v>348</v>
      </c>
      <c r="D70" t="str">
        <f>INDEX('Funding Tables'!P:P,MATCH('Board Ventilation Strate-PY'!B70,'Funding Tables'!B:B,0))</f>
        <v>Conseil scolaire catholique Providence</v>
      </c>
    </row>
    <row r="71" spans="1:4" ht="16">
      <c r="A71">
        <f t="shared" si="1"/>
        <v>2</v>
      </c>
      <c r="B71" s="107">
        <v>63</v>
      </c>
      <c r="C71" s="108" t="s">
        <v>349</v>
      </c>
      <c r="D71" t="str">
        <f>INDEX('Funding Tables'!P:P,MATCH('Board Ventilation Strate-PY'!B71,'Funding Tables'!B:B,0))</f>
        <v>Conseil scolaire catholique Providence</v>
      </c>
    </row>
    <row r="72" spans="1:4" ht="16">
      <c r="A72">
        <f t="shared" si="1"/>
        <v>3</v>
      </c>
      <c r="B72" s="107">
        <v>63</v>
      </c>
      <c r="C72" s="108" t="s">
        <v>350</v>
      </c>
      <c r="D72" t="str">
        <f>INDEX('Funding Tables'!P:P,MATCH('Board Ventilation Strate-PY'!B72,'Funding Tables'!B:B,0))</f>
        <v>Conseil scolaire catholique Providence</v>
      </c>
    </row>
    <row r="73" spans="1:4" ht="16">
      <c r="A73">
        <f t="shared" si="1"/>
        <v>4</v>
      </c>
      <c r="B73" s="107">
        <v>63</v>
      </c>
      <c r="C73" s="108" t="s">
        <v>351</v>
      </c>
      <c r="D73" t="str">
        <f>INDEX('Funding Tables'!P:P,MATCH('Board Ventilation Strate-PY'!B73,'Funding Tables'!B:B,0))</f>
        <v>Conseil scolaire catholique Providence</v>
      </c>
    </row>
    <row r="74" spans="1:4" ht="16">
      <c r="A74">
        <f t="shared" si="1"/>
        <v>1</v>
      </c>
      <c r="B74" s="107">
        <v>16</v>
      </c>
      <c r="C74" s="108" t="s">
        <v>352</v>
      </c>
      <c r="D74" t="str">
        <f>INDEX('Funding Tables'!P:P,MATCH('Board Ventilation Strate-PY'!B74,'Funding Tables'!B:B,0))</f>
        <v>York Region District School Board</v>
      </c>
    </row>
    <row r="75" spans="1:4" ht="16">
      <c r="A75">
        <f t="shared" si="1"/>
        <v>2</v>
      </c>
      <c r="B75" s="107">
        <v>16</v>
      </c>
      <c r="C75" s="108" t="s">
        <v>353</v>
      </c>
      <c r="D75" t="str">
        <f>INDEX('Funding Tables'!P:P,MATCH('Board Ventilation Strate-PY'!B75,'Funding Tables'!B:B,0))</f>
        <v>York Region District School Board</v>
      </c>
    </row>
    <row r="76" spans="1:4" ht="16">
      <c r="A76">
        <f t="shared" si="1"/>
        <v>3</v>
      </c>
      <c r="B76" s="107">
        <v>16</v>
      </c>
      <c r="C76" s="108" t="s">
        <v>354</v>
      </c>
      <c r="D76" t="str">
        <f>INDEX('Funding Tables'!P:P,MATCH('Board Ventilation Strate-PY'!B76,'Funding Tables'!B:B,0))</f>
        <v>York Region District School Board</v>
      </c>
    </row>
    <row r="77" spans="1:4" ht="16">
      <c r="A77">
        <f t="shared" si="1"/>
        <v>4</v>
      </c>
      <c r="B77" s="107">
        <v>16</v>
      </c>
      <c r="C77" s="108" t="s">
        <v>355</v>
      </c>
      <c r="D77" t="str">
        <f>INDEX('Funding Tables'!P:P,MATCH('Board Ventilation Strate-PY'!B77,'Funding Tables'!B:B,0))</f>
        <v>York Region District School Board</v>
      </c>
    </row>
    <row r="78" spans="1:4" ht="32">
      <c r="A78">
        <f t="shared" si="1"/>
        <v>1</v>
      </c>
      <c r="B78" s="107">
        <v>38</v>
      </c>
      <c r="C78" s="108" t="s">
        <v>356</v>
      </c>
      <c r="D78" t="str">
        <f>INDEX('Funding Tables'!P:P,MATCH('Board Ventilation Strate-PY'!B78,'Funding Tables'!B:B,0))</f>
        <v>London District Catholic School Board</v>
      </c>
    </row>
    <row r="79" spans="1:4" ht="32">
      <c r="A79">
        <f t="shared" si="1"/>
        <v>2</v>
      </c>
      <c r="B79" s="107">
        <v>38</v>
      </c>
      <c r="C79" s="108" t="s">
        <v>357</v>
      </c>
      <c r="D79" t="str">
        <f>INDEX('Funding Tables'!P:P,MATCH('Board Ventilation Strate-PY'!B79,'Funding Tables'!B:B,0))</f>
        <v>London District Catholic School Board</v>
      </c>
    </row>
    <row r="80" spans="1:4" ht="32">
      <c r="A80">
        <f t="shared" si="1"/>
        <v>3</v>
      </c>
      <c r="B80" s="107">
        <v>38</v>
      </c>
      <c r="C80" s="108" t="s">
        <v>358</v>
      </c>
      <c r="D80" t="str">
        <f>INDEX('Funding Tables'!P:P,MATCH('Board Ventilation Strate-PY'!B80,'Funding Tables'!B:B,0))</f>
        <v>London District Catholic School Board</v>
      </c>
    </row>
    <row r="81" spans="1:4" ht="32">
      <c r="A81">
        <f t="shared" si="1"/>
        <v>4</v>
      </c>
      <c r="B81" s="107">
        <v>38</v>
      </c>
      <c r="C81" s="108" t="s">
        <v>359</v>
      </c>
      <c r="D81" t="str">
        <f>INDEX('Funding Tables'!P:P,MATCH('Board Ventilation Strate-PY'!B81,'Funding Tables'!B:B,0))</f>
        <v>London District Catholic School Board</v>
      </c>
    </row>
    <row r="82" spans="1:4" ht="16">
      <c r="A82">
        <f t="shared" si="1"/>
        <v>1</v>
      </c>
      <c r="B82" s="107">
        <v>14</v>
      </c>
      <c r="C82" s="108" t="s">
        <v>360</v>
      </c>
      <c r="D82" t="str">
        <f>INDEX('Funding Tables'!P:P,MATCH('Board Ventilation Strate-PY'!B82,'Funding Tables'!B:B,0))</f>
        <v>Kawartha Pine Ridge District School Board</v>
      </c>
    </row>
    <row r="83" spans="1:4" ht="16">
      <c r="A83">
        <f t="shared" si="1"/>
        <v>2</v>
      </c>
      <c r="B83" s="107">
        <v>14</v>
      </c>
      <c r="C83" s="108" t="s">
        <v>361</v>
      </c>
      <c r="D83" t="str">
        <f>INDEX('Funding Tables'!P:P,MATCH('Board Ventilation Strate-PY'!B83,'Funding Tables'!B:B,0))</f>
        <v>Kawartha Pine Ridge District School Board</v>
      </c>
    </row>
    <row r="84" spans="1:4" ht="32">
      <c r="A84">
        <f t="shared" si="1"/>
        <v>3</v>
      </c>
      <c r="B84" s="107">
        <v>14</v>
      </c>
      <c r="C84" s="108" t="s">
        <v>362</v>
      </c>
      <c r="D84" t="str">
        <f>INDEX('Funding Tables'!P:P,MATCH('Board Ventilation Strate-PY'!B84,'Funding Tables'!B:B,0))</f>
        <v>Kawartha Pine Ridge District School Board</v>
      </c>
    </row>
    <row r="85" spans="1:4" ht="16">
      <c r="A85">
        <f t="shared" si="1"/>
        <v>4</v>
      </c>
      <c r="B85" s="107">
        <v>14</v>
      </c>
      <c r="C85" s="108" t="s">
        <v>363</v>
      </c>
      <c r="D85" t="str">
        <f>INDEX('Funding Tables'!P:P,MATCH('Board Ventilation Strate-PY'!B85,'Funding Tables'!B:B,0))</f>
        <v>Kawartha Pine Ridge District School Board</v>
      </c>
    </row>
    <row r="86" spans="1:4" ht="16">
      <c r="A86">
        <f t="shared" si="1"/>
        <v>1</v>
      </c>
      <c r="B86" s="107">
        <v>9</v>
      </c>
      <c r="C86" s="108" t="s">
        <v>364</v>
      </c>
      <c r="D86" t="str">
        <f>INDEX('Funding Tables'!P:P,MATCH('Board Ventilation Strate-PY'!B86,'Funding Tables'!B:B,0))</f>
        <v>Greater Essex County District School Board</v>
      </c>
    </row>
    <row r="87" spans="1:4" ht="32">
      <c r="A87">
        <f t="shared" si="1"/>
        <v>2</v>
      </c>
      <c r="B87" s="107">
        <v>9</v>
      </c>
      <c r="C87" s="108" t="s">
        <v>365</v>
      </c>
      <c r="D87" t="str">
        <f>INDEX('Funding Tables'!P:P,MATCH('Board Ventilation Strate-PY'!B87,'Funding Tables'!B:B,0))</f>
        <v>Greater Essex County District School Board</v>
      </c>
    </row>
    <row r="88" spans="1:4" ht="16">
      <c r="A88">
        <f t="shared" si="1"/>
        <v>3</v>
      </c>
      <c r="B88" s="107">
        <v>9</v>
      </c>
      <c r="C88" s="108" t="s">
        <v>366</v>
      </c>
      <c r="D88" t="str">
        <f>INDEX('Funding Tables'!P:P,MATCH('Board Ventilation Strate-PY'!B88,'Funding Tables'!B:B,0))</f>
        <v>Greater Essex County District School Board</v>
      </c>
    </row>
    <row r="89" spans="1:4" ht="32">
      <c r="A89">
        <f t="shared" si="1"/>
        <v>4</v>
      </c>
      <c r="B89" s="107">
        <v>9</v>
      </c>
      <c r="C89" s="108" t="s">
        <v>367</v>
      </c>
      <c r="D89" t="str">
        <f>INDEX('Funding Tables'!P:P,MATCH('Board Ventilation Strate-PY'!B89,'Funding Tables'!B:B,0))</f>
        <v>Greater Essex County District School Board</v>
      </c>
    </row>
    <row r="90" spans="1:4" ht="16">
      <c r="A90">
        <f t="shared" si="1"/>
        <v>1</v>
      </c>
      <c r="B90" s="107" t="s">
        <v>29</v>
      </c>
      <c r="C90" s="108" t="s">
        <v>368</v>
      </c>
      <c r="D90" t="str">
        <f>INDEX('Funding Tables'!P:P,MATCH('Board Ventilation Strate-PY'!B90,'Funding Tables'!B:B,0))</f>
        <v>Conseil scolaire de district catholique  des Grandes Rivières</v>
      </c>
    </row>
    <row r="91" spans="1:4" ht="16">
      <c r="A91">
        <f t="shared" si="1"/>
        <v>2</v>
      </c>
      <c r="B91" s="107" t="s">
        <v>29</v>
      </c>
      <c r="C91" s="108" t="s">
        <v>369</v>
      </c>
      <c r="D91" t="str">
        <f>INDEX('Funding Tables'!P:P,MATCH('Board Ventilation Strate-PY'!B91,'Funding Tables'!B:B,0))</f>
        <v>Conseil scolaire de district catholique  des Grandes Rivières</v>
      </c>
    </row>
    <row r="92" spans="1:4" ht="16">
      <c r="A92">
        <f t="shared" si="1"/>
        <v>3</v>
      </c>
      <c r="B92" s="107" t="s">
        <v>29</v>
      </c>
      <c r="C92" s="108" t="s">
        <v>370</v>
      </c>
      <c r="D92" t="str">
        <f>INDEX('Funding Tables'!P:P,MATCH('Board Ventilation Strate-PY'!B92,'Funding Tables'!B:B,0))</f>
        <v>Conseil scolaire de district catholique  des Grandes Rivières</v>
      </c>
    </row>
    <row r="93" spans="1:4" ht="16">
      <c r="A93">
        <f t="shared" si="1"/>
        <v>4</v>
      </c>
      <c r="B93" s="107" t="s">
        <v>29</v>
      </c>
      <c r="C93" s="108" t="s">
        <v>371</v>
      </c>
      <c r="D93" t="str">
        <f>INDEX('Funding Tables'!P:P,MATCH('Board Ventilation Strate-PY'!B93,'Funding Tables'!B:B,0))</f>
        <v>Conseil scolaire de district catholique  des Grandes Rivières</v>
      </c>
    </row>
    <row r="94" spans="1:4" ht="32">
      <c r="A94">
        <f t="shared" si="1"/>
        <v>1</v>
      </c>
      <c r="B94" s="107" t="s">
        <v>30</v>
      </c>
      <c r="C94" s="108" t="s">
        <v>372</v>
      </c>
      <c r="D94" t="str">
        <f>INDEX('Funding Tables'!P:P,MATCH('Board Ventilation Strate-PY'!B94,'Funding Tables'!B:B,0))</f>
        <v>Conseil scolaire de district catholique Franco-Nord</v>
      </c>
    </row>
    <row r="95" spans="1:4" ht="32">
      <c r="A95">
        <f t="shared" si="1"/>
        <v>2</v>
      </c>
      <c r="B95" s="107" t="s">
        <v>30</v>
      </c>
      <c r="C95" s="108" t="s">
        <v>373</v>
      </c>
      <c r="D95" t="str">
        <f>INDEX('Funding Tables'!P:P,MATCH('Board Ventilation Strate-PY'!B95,'Funding Tables'!B:B,0))</f>
        <v>Conseil scolaire de district catholique Franco-Nord</v>
      </c>
    </row>
    <row r="96" spans="1:4" ht="32">
      <c r="A96">
        <f t="shared" si="1"/>
        <v>3</v>
      </c>
      <c r="B96" s="107" t="s">
        <v>30</v>
      </c>
      <c r="C96" s="108" t="s">
        <v>374</v>
      </c>
      <c r="D96" t="str">
        <f>INDEX('Funding Tables'!P:P,MATCH('Board Ventilation Strate-PY'!B96,'Funding Tables'!B:B,0))</f>
        <v>Conseil scolaire de district catholique Franco-Nord</v>
      </c>
    </row>
    <row r="97" spans="1:4" ht="16">
      <c r="A97">
        <f t="shared" si="1"/>
        <v>4</v>
      </c>
      <c r="B97" s="107" t="s">
        <v>30</v>
      </c>
      <c r="C97" s="108" t="s">
        <v>375</v>
      </c>
      <c r="D97" t="str">
        <f>INDEX('Funding Tables'!P:P,MATCH('Board Ventilation Strate-PY'!B97,'Funding Tables'!B:B,0))</f>
        <v>Conseil scolaire de district catholique Franco-Nord</v>
      </c>
    </row>
    <row r="98" spans="1:4" ht="51">
      <c r="A98">
        <f t="shared" si="1"/>
        <v>1</v>
      </c>
      <c r="B98" s="107">
        <v>29</v>
      </c>
      <c r="C98" s="112" t="s">
        <v>376</v>
      </c>
      <c r="D98" t="str">
        <f>INDEX('Funding Tables'!P:P,MATCH('Board Ventilation Strate-PY'!B98,'Funding Tables'!B:B,0))</f>
        <v>Hastings and Prince Edward District School Board</v>
      </c>
    </row>
    <row r="99" spans="1:4" ht="34">
      <c r="A99">
        <f t="shared" si="1"/>
        <v>2</v>
      </c>
      <c r="B99" s="107">
        <v>29</v>
      </c>
      <c r="C99" s="113" t="s">
        <v>377</v>
      </c>
      <c r="D99" t="str">
        <f>INDEX('Funding Tables'!P:P,MATCH('Board Ventilation Strate-PY'!B99,'Funding Tables'!B:B,0))</f>
        <v>Hastings and Prince Edward District School Board</v>
      </c>
    </row>
    <row r="100" spans="1:4" ht="34">
      <c r="A100">
        <f t="shared" si="1"/>
        <v>3</v>
      </c>
      <c r="B100" s="107">
        <v>29</v>
      </c>
      <c r="C100" s="113" t="s">
        <v>378</v>
      </c>
      <c r="D100" t="str">
        <f>INDEX('Funding Tables'!P:P,MATCH('Board Ventilation Strate-PY'!B100,'Funding Tables'!B:B,0))</f>
        <v>Hastings and Prince Edward District School Board</v>
      </c>
    </row>
    <row r="101" spans="1:4" ht="34">
      <c r="A101">
        <f t="shared" si="1"/>
        <v>4</v>
      </c>
      <c r="B101" s="107">
        <v>29</v>
      </c>
      <c r="C101" s="113" t="s">
        <v>379</v>
      </c>
      <c r="D101" t="str">
        <f>INDEX('Funding Tables'!P:P,MATCH('Board Ventilation Strate-PY'!B101,'Funding Tables'!B:B,0))</f>
        <v>Hastings and Prince Edward District School Board</v>
      </c>
    </row>
    <row r="102" spans="1:4" ht="16">
      <c r="A102">
        <f t="shared" si="1"/>
        <v>1</v>
      </c>
      <c r="B102" s="107">
        <v>28</v>
      </c>
      <c r="C102" s="108" t="s">
        <v>380</v>
      </c>
      <c r="D102" t="str">
        <f>INDEX('Funding Tables'!P:P,MATCH('Board Ventilation Strate-PY'!B102,'Funding Tables'!B:B,0))</f>
        <v>Renfrew County District School Board</v>
      </c>
    </row>
    <row r="103" spans="1:4" ht="16">
      <c r="A103">
        <f t="shared" si="1"/>
        <v>2</v>
      </c>
      <c r="B103" s="107">
        <v>28</v>
      </c>
      <c r="C103" s="108" t="s">
        <v>381</v>
      </c>
      <c r="D103" t="str">
        <f>INDEX('Funding Tables'!P:P,MATCH('Board Ventilation Strate-PY'!B103,'Funding Tables'!B:B,0))</f>
        <v>Renfrew County District School Board</v>
      </c>
    </row>
    <row r="104" spans="1:4" ht="16">
      <c r="A104">
        <f t="shared" si="1"/>
        <v>3</v>
      </c>
      <c r="B104" s="107">
        <v>28</v>
      </c>
      <c r="C104" s="108" t="s">
        <v>382</v>
      </c>
      <c r="D104" t="str">
        <f>INDEX('Funding Tables'!P:P,MATCH('Board Ventilation Strate-PY'!B104,'Funding Tables'!B:B,0))</f>
        <v>Renfrew County District School Board</v>
      </c>
    </row>
    <row r="105" spans="1:4" ht="16">
      <c r="A105">
        <f t="shared" si="1"/>
        <v>4</v>
      </c>
      <c r="B105" s="107">
        <v>28</v>
      </c>
      <c r="C105" s="108" t="s">
        <v>383</v>
      </c>
      <c r="D105" t="str">
        <f>INDEX('Funding Tables'!P:P,MATCH('Board Ventilation Strate-PY'!B105,'Funding Tables'!B:B,0))</f>
        <v>Renfrew County District School Board</v>
      </c>
    </row>
    <row r="106" spans="1:4" ht="16">
      <c r="A106">
        <f t="shared" si="1"/>
        <v>1</v>
      </c>
      <c r="B106" s="107">
        <v>23</v>
      </c>
      <c r="C106" s="108" t="s">
        <v>384</v>
      </c>
      <c r="D106" t="str">
        <f>INDEX('Funding Tables'!P:P,MATCH('Board Ventilation Strate-PY'!B106,'Funding Tables'!B:B,0))</f>
        <v>Grand Erie District School Board</v>
      </c>
    </row>
    <row r="107" spans="1:4" ht="16">
      <c r="A107">
        <f t="shared" si="1"/>
        <v>2</v>
      </c>
      <c r="B107" s="107">
        <v>23</v>
      </c>
      <c r="C107" s="108" t="s">
        <v>385</v>
      </c>
      <c r="D107" t="str">
        <f>INDEX('Funding Tables'!P:P,MATCH('Board Ventilation Strate-PY'!B107,'Funding Tables'!B:B,0))</f>
        <v>Grand Erie District School Board</v>
      </c>
    </row>
    <row r="108" spans="1:4" ht="16">
      <c r="A108">
        <f t="shared" si="1"/>
        <v>3</v>
      </c>
      <c r="B108" s="107">
        <v>23</v>
      </c>
      <c r="C108" s="108" t="s">
        <v>386</v>
      </c>
      <c r="D108" t="str">
        <f>INDEX('Funding Tables'!P:P,MATCH('Board Ventilation Strate-PY'!B108,'Funding Tables'!B:B,0))</f>
        <v>Grand Erie District School Board</v>
      </c>
    </row>
    <row r="109" spans="1:4" ht="16">
      <c r="A109">
        <f t="shared" si="1"/>
        <v>4</v>
      </c>
      <c r="B109" s="107">
        <v>23</v>
      </c>
      <c r="C109" s="108" t="s">
        <v>387</v>
      </c>
      <c r="D109" t="str">
        <f>INDEX('Funding Tables'!P:P,MATCH('Board Ventilation Strate-PY'!B109,'Funding Tables'!B:B,0))</f>
        <v>Grand Erie District School Board</v>
      </c>
    </row>
    <row r="110" spans="1:4" ht="51">
      <c r="A110">
        <f t="shared" si="1"/>
        <v>1</v>
      </c>
      <c r="B110" s="107">
        <v>25</v>
      </c>
      <c r="C110" s="114" t="s">
        <v>388</v>
      </c>
      <c r="D110" t="str">
        <f>INDEX('Funding Tables'!P:P,MATCH('Board Ventilation Strate-PY'!B110,'Funding Tables'!B:B,0))</f>
        <v>Ottawa-Carleton District School Board</v>
      </c>
    </row>
    <row r="111" spans="1:4" ht="32">
      <c r="A111">
        <f t="shared" si="1"/>
        <v>2</v>
      </c>
      <c r="B111" s="107">
        <v>25</v>
      </c>
      <c r="C111" s="108" t="s">
        <v>389</v>
      </c>
      <c r="D111" t="str">
        <f>INDEX('Funding Tables'!P:P,MATCH('Board Ventilation Strate-PY'!B111,'Funding Tables'!B:B,0))</f>
        <v>Ottawa-Carleton District School Board</v>
      </c>
    </row>
    <row r="112" spans="1:4" ht="32">
      <c r="A112">
        <f t="shared" si="1"/>
        <v>3</v>
      </c>
      <c r="B112" s="107">
        <v>25</v>
      </c>
      <c r="C112" s="108" t="s">
        <v>390</v>
      </c>
      <c r="D112" t="str">
        <f>INDEX('Funding Tables'!P:P,MATCH('Board Ventilation Strate-PY'!B112,'Funding Tables'!B:B,0))</f>
        <v>Ottawa-Carleton District School Board</v>
      </c>
    </row>
    <row r="113" spans="1:4" ht="32">
      <c r="A113">
        <f t="shared" si="1"/>
        <v>4</v>
      </c>
      <c r="B113" s="107">
        <v>25</v>
      </c>
      <c r="C113" s="108" t="s">
        <v>391</v>
      </c>
      <c r="D113" t="str">
        <f>INDEX('Funding Tables'!P:P,MATCH('Board Ventilation Strate-PY'!B113,'Funding Tables'!B:B,0))</f>
        <v>Ottawa-Carleton District School Board</v>
      </c>
    </row>
    <row r="114" spans="1:4" ht="16">
      <c r="A114">
        <f t="shared" si="1"/>
        <v>1</v>
      </c>
      <c r="B114" s="107">
        <v>39</v>
      </c>
      <c r="C114" s="108" t="s">
        <v>392</v>
      </c>
      <c r="D114" t="str">
        <f>INDEX('Funding Tables'!P:P,MATCH('Board Ventilation Strate-PY'!B114,'Funding Tables'!B:B,0))</f>
        <v>St. Clair Catholic District School Board</v>
      </c>
    </row>
    <row r="115" spans="1:4" ht="16">
      <c r="A115">
        <f t="shared" si="1"/>
        <v>2</v>
      </c>
      <c r="B115" s="107">
        <v>39</v>
      </c>
      <c r="C115" s="108" t="s">
        <v>393</v>
      </c>
      <c r="D115" t="str">
        <f>INDEX('Funding Tables'!P:P,MATCH('Board Ventilation Strate-PY'!B115,'Funding Tables'!B:B,0))</f>
        <v>St. Clair Catholic District School Board</v>
      </c>
    </row>
    <row r="116" spans="1:4" ht="16">
      <c r="A116">
        <f t="shared" si="1"/>
        <v>3</v>
      </c>
      <c r="B116" s="107">
        <v>39</v>
      </c>
      <c r="C116" s="108" t="s">
        <v>394</v>
      </c>
      <c r="D116" t="str">
        <f>INDEX('Funding Tables'!P:P,MATCH('Board Ventilation Strate-PY'!B116,'Funding Tables'!B:B,0))</f>
        <v>St. Clair Catholic District School Board</v>
      </c>
    </row>
    <row r="117" spans="1:4" ht="16">
      <c r="A117">
        <f t="shared" si="1"/>
        <v>4</v>
      </c>
      <c r="B117" s="107">
        <v>39</v>
      </c>
      <c r="C117" s="108" t="s">
        <v>395</v>
      </c>
      <c r="D117" t="str">
        <f>INDEX('Funding Tables'!P:P,MATCH('Board Ventilation Strate-PY'!B117,'Funding Tables'!B:B,0))</f>
        <v>St. Clair Catholic District School Board</v>
      </c>
    </row>
    <row r="118" spans="1:4" ht="16">
      <c r="A118">
        <f t="shared" si="1"/>
        <v>1</v>
      </c>
      <c r="B118" s="107">
        <v>27</v>
      </c>
      <c r="C118" s="108" t="s">
        <v>396</v>
      </c>
      <c r="D118" t="str">
        <f>INDEX('Funding Tables'!P:P,MATCH('Board Ventilation Strate-PY'!B118,'Funding Tables'!B:B,0))</f>
        <v>Limestone District School Board</v>
      </c>
    </row>
    <row r="119" spans="1:4" ht="32">
      <c r="A119">
        <f t="shared" si="1"/>
        <v>2</v>
      </c>
      <c r="B119" s="107">
        <v>27</v>
      </c>
      <c r="C119" s="108" t="s">
        <v>397</v>
      </c>
      <c r="D119" t="str">
        <f>INDEX('Funding Tables'!P:P,MATCH('Board Ventilation Strate-PY'!B119,'Funding Tables'!B:B,0))</f>
        <v>Limestone District School Board</v>
      </c>
    </row>
    <row r="120" spans="1:4" ht="16">
      <c r="A120">
        <f t="shared" si="1"/>
        <v>3</v>
      </c>
      <c r="B120" s="107">
        <v>27</v>
      </c>
      <c r="C120" s="108" t="s">
        <v>398</v>
      </c>
      <c r="D120" t="str">
        <f>INDEX('Funding Tables'!P:P,MATCH('Board Ventilation Strate-PY'!B120,'Funding Tables'!B:B,0))</f>
        <v>Limestone District School Board</v>
      </c>
    </row>
    <row r="121" spans="1:4" ht="32">
      <c r="A121">
        <f t="shared" si="1"/>
        <v>4</v>
      </c>
      <c r="B121" s="107">
        <v>27</v>
      </c>
      <c r="C121" s="108" t="s">
        <v>399</v>
      </c>
      <c r="D121" t="str">
        <f>INDEX('Funding Tables'!P:P,MATCH('Board Ventilation Strate-PY'!B121,'Funding Tables'!B:B,0))</f>
        <v>Limestone District School Board</v>
      </c>
    </row>
    <row r="122" spans="1:4" ht="16">
      <c r="A122">
        <f t="shared" si="1"/>
        <v>1</v>
      </c>
      <c r="B122" s="107">
        <v>65</v>
      </c>
      <c r="C122" s="108" t="s">
        <v>400</v>
      </c>
      <c r="D122" t="str">
        <f>INDEX('Funding Tables'!P:P,MATCH('Board Ventilation Strate-PY'!B122,'Funding Tables'!B:B,0))</f>
        <v>Conseil scolaire de district catholique de l'Est ontarien</v>
      </c>
    </row>
    <row r="123" spans="1:4" ht="16">
      <c r="A123">
        <f t="shared" si="1"/>
        <v>2</v>
      </c>
      <c r="B123" s="107">
        <v>65</v>
      </c>
      <c r="C123" s="108" t="s">
        <v>401</v>
      </c>
      <c r="D123" t="str">
        <f>INDEX('Funding Tables'!P:P,MATCH('Board Ventilation Strate-PY'!B123,'Funding Tables'!B:B,0))</f>
        <v>Conseil scolaire de district catholique de l'Est ontarien</v>
      </c>
    </row>
    <row r="124" spans="1:4" ht="32">
      <c r="A124">
        <f t="shared" si="1"/>
        <v>3</v>
      </c>
      <c r="B124" s="107">
        <v>65</v>
      </c>
      <c r="C124" s="108" t="s">
        <v>402</v>
      </c>
      <c r="D124" t="str">
        <f>INDEX('Funding Tables'!P:P,MATCH('Board Ventilation Strate-PY'!B124,'Funding Tables'!B:B,0))</f>
        <v>Conseil scolaire de district catholique de l'Est ontarien</v>
      </c>
    </row>
    <row r="125" spans="1:4" ht="16">
      <c r="A125">
        <f t="shared" si="1"/>
        <v>4</v>
      </c>
      <c r="B125" s="107">
        <v>65</v>
      </c>
      <c r="C125" s="108" t="s">
        <v>403</v>
      </c>
      <c r="D125" t="str">
        <f>INDEX('Funding Tables'!P:P,MATCH('Board Ventilation Strate-PY'!B125,'Funding Tables'!B:B,0))</f>
        <v>Conseil scolaire de district catholique de l'Est ontarien</v>
      </c>
    </row>
    <row r="126" spans="1:4" ht="32">
      <c r="A126">
        <f t="shared" si="1"/>
        <v>1</v>
      </c>
      <c r="B126" s="107">
        <v>49</v>
      </c>
      <c r="C126" s="108" t="s">
        <v>404</v>
      </c>
      <c r="D126" t="str">
        <f>INDEX('Funding Tables'!P:P,MATCH('Board Ventilation Strate-PY'!B126,'Funding Tables'!B:B,0))</f>
        <v>Waterloo Catholic District School Board</v>
      </c>
    </row>
    <row r="127" spans="1:4" ht="32">
      <c r="A127">
        <f t="shared" si="1"/>
        <v>2</v>
      </c>
      <c r="B127" s="107">
        <v>49</v>
      </c>
      <c r="C127" s="108" t="s">
        <v>405</v>
      </c>
      <c r="D127" t="str">
        <f>INDEX('Funding Tables'!P:P,MATCH('Board Ventilation Strate-PY'!B127,'Funding Tables'!B:B,0))</f>
        <v>Waterloo Catholic District School Board</v>
      </c>
    </row>
    <row r="128" spans="1:4" ht="32">
      <c r="A128">
        <f t="shared" si="1"/>
        <v>3</v>
      </c>
      <c r="B128" s="107">
        <v>49</v>
      </c>
      <c r="C128" s="108" t="s">
        <v>406</v>
      </c>
      <c r="D128" t="str">
        <f>INDEX('Funding Tables'!P:P,MATCH('Board Ventilation Strate-PY'!B128,'Funding Tables'!B:B,0))</f>
        <v>Waterloo Catholic District School Board</v>
      </c>
    </row>
    <row r="129" spans="1:4" ht="32">
      <c r="A129">
        <f t="shared" si="1"/>
        <v>4</v>
      </c>
      <c r="B129" s="107">
        <v>49</v>
      </c>
      <c r="C129" s="108" t="s">
        <v>407</v>
      </c>
      <c r="D129" t="str">
        <f>INDEX('Funding Tables'!P:P,MATCH('Board Ventilation Strate-PY'!B129,'Funding Tables'!B:B,0))</f>
        <v>Waterloo Catholic District School Board</v>
      </c>
    </row>
    <row r="130" spans="1:4" ht="16">
      <c r="A130">
        <f t="shared" si="1"/>
        <v>1</v>
      </c>
      <c r="B130" s="107">
        <v>1</v>
      </c>
      <c r="C130" s="108" t="s">
        <v>408</v>
      </c>
      <c r="D130" t="str">
        <f>INDEX('Funding Tables'!P:P,MATCH('Board Ventilation Strate-PY'!B130,'Funding Tables'!B:B,0))</f>
        <v>District School Board Ontario North East</v>
      </c>
    </row>
    <row r="131" spans="1:4" ht="16">
      <c r="A131">
        <f t="shared" si="1"/>
        <v>2</v>
      </c>
      <c r="B131" s="107">
        <v>1</v>
      </c>
      <c r="C131" s="108" t="s">
        <v>409</v>
      </c>
      <c r="D131" t="str">
        <f>INDEX('Funding Tables'!P:P,MATCH('Board Ventilation Strate-PY'!B131,'Funding Tables'!B:B,0))</f>
        <v>District School Board Ontario North East</v>
      </c>
    </row>
    <row r="132" spans="1:4" ht="16">
      <c r="A132">
        <f t="shared" ref="A132:A195" si="2">IF(B132=B131,A131+1,1)</f>
        <v>3</v>
      </c>
      <c r="B132" s="107">
        <v>1</v>
      </c>
      <c r="C132" s="108" t="s">
        <v>410</v>
      </c>
      <c r="D132" t="str">
        <f>INDEX('Funding Tables'!P:P,MATCH('Board Ventilation Strate-PY'!B132,'Funding Tables'!B:B,0))</f>
        <v>District School Board Ontario North East</v>
      </c>
    </row>
    <row r="133" spans="1:4" ht="16">
      <c r="A133">
        <f t="shared" si="2"/>
        <v>4</v>
      </c>
      <c r="B133" s="107">
        <v>1</v>
      </c>
      <c r="C133" s="108" t="s">
        <v>411</v>
      </c>
      <c r="D133" t="str">
        <f>INDEX('Funding Tables'!P:P,MATCH('Board Ventilation Strate-PY'!B133,'Funding Tables'!B:B,0))</f>
        <v>District School Board Ontario North East</v>
      </c>
    </row>
    <row r="134" spans="1:4" ht="32">
      <c r="A134">
        <f t="shared" si="2"/>
        <v>1</v>
      </c>
      <c r="B134" s="107">
        <v>3</v>
      </c>
      <c r="C134" s="108" t="s">
        <v>412</v>
      </c>
      <c r="D134" t="str">
        <f>INDEX('Funding Tables'!P:P,MATCH('Board Ventilation Strate-PY'!B134,'Funding Tables'!B:B,0))</f>
        <v>Rainbow District School Board</v>
      </c>
    </row>
    <row r="135" spans="1:4" ht="32">
      <c r="A135">
        <f t="shared" si="2"/>
        <v>2</v>
      </c>
      <c r="B135" s="107">
        <v>3</v>
      </c>
      <c r="C135" s="108" t="s">
        <v>413</v>
      </c>
      <c r="D135" t="str">
        <f>INDEX('Funding Tables'!P:P,MATCH('Board Ventilation Strate-PY'!B135,'Funding Tables'!B:B,0))</f>
        <v>Rainbow District School Board</v>
      </c>
    </row>
    <row r="136" spans="1:4" ht="16">
      <c r="A136">
        <f t="shared" si="2"/>
        <v>3</v>
      </c>
      <c r="B136" s="107">
        <v>3</v>
      </c>
      <c r="C136" s="108" t="s">
        <v>414</v>
      </c>
      <c r="D136" t="str">
        <f>INDEX('Funding Tables'!P:P,MATCH('Board Ventilation Strate-PY'!B136,'Funding Tables'!B:B,0))</f>
        <v>Rainbow District School Board</v>
      </c>
    </row>
    <row r="137" spans="1:4" ht="16">
      <c r="A137">
        <f t="shared" si="2"/>
        <v>4</v>
      </c>
      <c r="B137" s="107">
        <v>3</v>
      </c>
      <c r="C137" s="108" t="s">
        <v>415</v>
      </c>
      <c r="D137" t="str">
        <f>INDEX('Funding Tables'!P:P,MATCH('Board Ventilation Strate-PY'!B137,'Funding Tables'!B:B,0))</f>
        <v>Rainbow District School Board</v>
      </c>
    </row>
    <row r="138" spans="1:4" ht="32">
      <c r="A138">
        <f t="shared" si="2"/>
        <v>1</v>
      </c>
      <c r="B138" s="107">
        <v>17</v>
      </c>
      <c r="C138" s="108" t="s">
        <v>416</v>
      </c>
      <c r="D138" t="str">
        <f>INDEX('Funding Tables'!P:P,MATCH('Board Ventilation Strate-PY'!B138,'Funding Tables'!B:B,0))</f>
        <v>Simcoe County District School Board</v>
      </c>
    </row>
    <row r="139" spans="1:4" ht="34">
      <c r="A139">
        <f t="shared" si="2"/>
        <v>2</v>
      </c>
      <c r="B139" s="107">
        <v>17</v>
      </c>
      <c r="C139" s="108" t="s">
        <v>417</v>
      </c>
      <c r="D139" t="str">
        <f>INDEX('Funding Tables'!P:P,MATCH('Board Ventilation Strate-PY'!B139,'Funding Tables'!B:B,0))</f>
        <v>Simcoe County District School Board</v>
      </c>
    </row>
    <row r="140" spans="1:4" ht="32">
      <c r="A140">
        <f t="shared" si="2"/>
        <v>3</v>
      </c>
      <c r="B140" s="107">
        <v>17</v>
      </c>
      <c r="C140" s="108" t="s">
        <v>418</v>
      </c>
      <c r="D140" t="str">
        <f>INDEX('Funding Tables'!P:P,MATCH('Board Ventilation Strate-PY'!B140,'Funding Tables'!B:B,0))</f>
        <v>Simcoe County District School Board</v>
      </c>
    </row>
    <row r="141" spans="1:4" ht="32">
      <c r="A141">
        <f t="shared" si="2"/>
        <v>4</v>
      </c>
      <c r="B141" s="107">
        <v>17</v>
      </c>
      <c r="C141" s="108" t="s">
        <v>419</v>
      </c>
      <c r="D141" t="str">
        <f>INDEX('Funding Tables'!P:P,MATCH('Board Ventilation Strate-PY'!B141,'Funding Tables'!B:B,0))</f>
        <v>Simcoe County District School Board</v>
      </c>
    </row>
    <row r="142" spans="1:4" ht="16">
      <c r="A142">
        <f t="shared" si="2"/>
        <v>1</v>
      </c>
      <c r="B142" s="107">
        <v>50</v>
      </c>
      <c r="C142" s="108" t="s">
        <v>420</v>
      </c>
      <c r="D142" t="str">
        <f>INDEX('Funding Tables'!P:P,MATCH('Board Ventilation Strate-PY'!B142,'Funding Tables'!B:B,0))</f>
        <v>Niagara Catholic District School Board</v>
      </c>
    </row>
    <row r="143" spans="1:4" ht="16">
      <c r="A143">
        <f t="shared" si="2"/>
        <v>2</v>
      </c>
      <c r="B143" s="107">
        <v>50</v>
      </c>
      <c r="C143" s="108" t="s">
        <v>421</v>
      </c>
      <c r="D143" t="str">
        <f>INDEX('Funding Tables'!P:P,MATCH('Board Ventilation Strate-PY'!B143,'Funding Tables'!B:B,0))</f>
        <v>Niagara Catholic District School Board</v>
      </c>
    </row>
    <row r="144" spans="1:4" ht="16">
      <c r="A144">
        <f t="shared" si="2"/>
        <v>3</v>
      </c>
      <c r="B144" s="107">
        <v>50</v>
      </c>
      <c r="C144" s="108" t="s">
        <v>422</v>
      </c>
      <c r="D144" t="str">
        <f>INDEX('Funding Tables'!P:P,MATCH('Board Ventilation Strate-PY'!B144,'Funding Tables'!B:B,0))</f>
        <v>Niagara Catholic District School Board</v>
      </c>
    </row>
    <row r="145" spans="1:4" ht="16">
      <c r="A145">
        <f t="shared" si="2"/>
        <v>4</v>
      </c>
      <c r="B145" s="107">
        <v>50</v>
      </c>
      <c r="C145" s="108" t="s">
        <v>423</v>
      </c>
      <c r="D145" t="str">
        <f>INDEX('Funding Tables'!P:P,MATCH('Board Ventilation Strate-PY'!B145,'Funding Tables'!B:B,0))</f>
        <v>Niagara Catholic District School Board</v>
      </c>
    </row>
    <row r="146" spans="1:4" ht="64">
      <c r="A146">
        <f t="shared" si="2"/>
        <v>1</v>
      </c>
      <c r="B146" s="107">
        <v>44</v>
      </c>
      <c r="C146" s="111" t="s">
        <v>424</v>
      </c>
      <c r="D146" t="str">
        <f>INDEX('Funding Tables'!P:P,MATCH('Board Ventilation Strate-PY'!B146,'Funding Tables'!B:B,0))</f>
        <v>Simcoe Muskoka Catholic District School Board</v>
      </c>
    </row>
    <row r="147" spans="1:4" ht="80">
      <c r="A147">
        <f t="shared" si="2"/>
        <v>2</v>
      </c>
      <c r="B147" s="107">
        <v>44</v>
      </c>
      <c r="C147" s="111" t="s">
        <v>425</v>
      </c>
      <c r="D147" t="str">
        <f>INDEX('Funding Tables'!P:P,MATCH('Board Ventilation Strate-PY'!B147,'Funding Tables'!B:B,0))</f>
        <v>Simcoe Muskoka Catholic District School Board</v>
      </c>
    </row>
    <row r="148" spans="1:4" ht="32">
      <c r="A148">
        <f t="shared" si="2"/>
        <v>3</v>
      </c>
      <c r="B148" s="107">
        <v>44</v>
      </c>
      <c r="C148" s="111" t="s">
        <v>426</v>
      </c>
      <c r="D148" t="str">
        <f>INDEX('Funding Tables'!P:P,MATCH('Board Ventilation Strate-PY'!B148,'Funding Tables'!B:B,0))</f>
        <v>Simcoe Muskoka Catholic District School Board</v>
      </c>
    </row>
    <row r="149" spans="1:4" ht="48">
      <c r="A149">
        <f t="shared" si="2"/>
        <v>4</v>
      </c>
      <c r="B149" s="107">
        <v>44</v>
      </c>
      <c r="C149" s="108" t="s">
        <v>427</v>
      </c>
      <c r="D149" t="str">
        <f>INDEX('Funding Tables'!P:P,MATCH('Board Ventilation Strate-PY'!B149,'Funding Tables'!B:B,0))</f>
        <v>Simcoe Muskoka Catholic District School Board</v>
      </c>
    </row>
    <row r="150" spans="1:4" ht="32">
      <c r="A150">
        <f t="shared" si="2"/>
        <v>1</v>
      </c>
      <c r="B150" s="107">
        <v>13</v>
      </c>
      <c r="C150" s="108" t="s">
        <v>428</v>
      </c>
      <c r="D150" t="str">
        <f>INDEX('Funding Tables'!P:P,MATCH('Board Ventilation Strate-PY'!B150,'Funding Tables'!B:B,0))</f>
        <v>Durham District School Board</v>
      </c>
    </row>
    <row r="151" spans="1:4" ht="32">
      <c r="A151">
        <f t="shared" si="2"/>
        <v>2</v>
      </c>
      <c r="B151" s="107">
        <v>13</v>
      </c>
      <c r="C151" s="108" t="s">
        <v>429</v>
      </c>
      <c r="D151" t="str">
        <f>INDEX('Funding Tables'!P:P,MATCH('Board Ventilation Strate-PY'!B151,'Funding Tables'!B:B,0))</f>
        <v>Durham District School Board</v>
      </c>
    </row>
    <row r="152" spans="1:4" ht="32">
      <c r="A152">
        <f t="shared" si="2"/>
        <v>3</v>
      </c>
      <c r="B152" s="107">
        <v>13</v>
      </c>
      <c r="C152" s="108" t="s">
        <v>430</v>
      </c>
      <c r="D152" t="str">
        <f>INDEX('Funding Tables'!P:P,MATCH('Board Ventilation Strate-PY'!B152,'Funding Tables'!B:B,0))</f>
        <v>Durham District School Board</v>
      </c>
    </row>
    <row r="153" spans="1:4" ht="32">
      <c r="A153">
        <f t="shared" si="2"/>
        <v>4</v>
      </c>
      <c r="B153" s="107">
        <v>13</v>
      </c>
      <c r="C153" s="108" t="s">
        <v>431</v>
      </c>
      <c r="D153" t="str">
        <f>INDEX('Funding Tables'!P:P,MATCH('Board Ventilation Strate-PY'!B153,'Funding Tables'!B:B,0))</f>
        <v>Durham District School Board</v>
      </c>
    </row>
    <row r="154" spans="1:4" ht="16">
      <c r="A154">
        <f t="shared" si="2"/>
        <v>1</v>
      </c>
      <c r="B154" s="107" t="s">
        <v>21</v>
      </c>
      <c r="C154" s="108" t="s">
        <v>432</v>
      </c>
      <c r="D154" t="str">
        <f>INDEX('Funding Tables'!P:P,MATCH('Board Ventilation Strate-PY'!B154,'Funding Tables'!B:B,0))</f>
        <v>Lakehead District School Board</v>
      </c>
    </row>
    <row r="155" spans="1:4" ht="16">
      <c r="A155">
        <f t="shared" si="2"/>
        <v>2</v>
      </c>
      <c r="B155" s="107" t="s">
        <v>21</v>
      </c>
      <c r="C155" s="108" t="s">
        <v>433</v>
      </c>
      <c r="D155" t="str">
        <f>INDEX('Funding Tables'!P:P,MATCH('Board Ventilation Strate-PY'!B155,'Funding Tables'!B:B,0))</f>
        <v>Lakehead District School Board</v>
      </c>
    </row>
    <row r="156" spans="1:4" ht="16">
      <c r="A156">
        <f t="shared" si="2"/>
        <v>3</v>
      </c>
      <c r="B156" s="107" t="s">
        <v>21</v>
      </c>
      <c r="C156" s="108" t="s">
        <v>434</v>
      </c>
      <c r="D156" t="str">
        <f>INDEX('Funding Tables'!P:P,MATCH('Board Ventilation Strate-PY'!B156,'Funding Tables'!B:B,0))</f>
        <v>Lakehead District School Board</v>
      </c>
    </row>
    <row r="157" spans="1:4" ht="16">
      <c r="A157">
        <f t="shared" si="2"/>
        <v>4</v>
      </c>
      <c r="B157" s="107" t="s">
        <v>21</v>
      </c>
      <c r="C157" s="108" t="s">
        <v>435</v>
      </c>
      <c r="D157" t="str">
        <f>INDEX('Funding Tables'!P:P,MATCH('Board Ventilation Strate-PY'!B157,'Funding Tables'!B:B,0))</f>
        <v>Lakehead District School Board</v>
      </c>
    </row>
    <row r="158" spans="1:4" ht="16">
      <c r="A158">
        <f t="shared" si="2"/>
        <v>1</v>
      </c>
      <c r="B158" s="107">
        <v>100</v>
      </c>
      <c r="C158" s="108" t="s">
        <v>436</v>
      </c>
      <c r="D158" t="str">
        <f>INDEX('Funding Tables'!P:P,MATCH('Board Ventilation Strate-PY'!B158,'Funding Tables'!B:B,0))</f>
        <v>James Bay Lowlands Secondary School Board</v>
      </c>
    </row>
    <row r="159" spans="1:4" ht="16">
      <c r="A159">
        <f t="shared" si="2"/>
        <v>2</v>
      </c>
      <c r="B159" s="107">
        <v>100</v>
      </c>
      <c r="C159" s="108" t="s">
        <v>437</v>
      </c>
      <c r="D159" t="str">
        <f>INDEX('Funding Tables'!P:P,MATCH('Board Ventilation Strate-PY'!B159,'Funding Tables'!B:B,0))</f>
        <v>James Bay Lowlands Secondary School Board</v>
      </c>
    </row>
    <row r="160" spans="1:4" ht="16">
      <c r="A160">
        <f t="shared" si="2"/>
        <v>3</v>
      </c>
      <c r="B160" s="107">
        <v>100</v>
      </c>
      <c r="C160" s="108" t="s">
        <v>438</v>
      </c>
      <c r="D160" t="str">
        <f>INDEX('Funding Tables'!P:P,MATCH('Board Ventilation Strate-PY'!B160,'Funding Tables'!B:B,0))</f>
        <v>James Bay Lowlands Secondary School Board</v>
      </c>
    </row>
    <row r="161" spans="1:4" ht="16">
      <c r="A161">
        <f t="shared" si="2"/>
        <v>4</v>
      </c>
      <c r="B161" s="107">
        <v>100</v>
      </c>
      <c r="C161" s="108" t="s">
        <v>439</v>
      </c>
      <c r="D161" t="str">
        <f>INDEX('Funding Tables'!P:P,MATCH('Board Ventilation Strate-PY'!B161,'Funding Tables'!B:B,0))</f>
        <v>James Bay Lowlands Secondary School Board</v>
      </c>
    </row>
    <row r="162" spans="1:4" ht="31">
      <c r="A162">
        <f t="shared" si="2"/>
        <v>1</v>
      </c>
      <c r="B162" s="107">
        <v>18</v>
      </c>
      <c r="C162" s="115" t="s">
        <v>440</v>
      </c>
      <c r="D162" t="str">
        <f>INDEX('Funding Tables'!P:P,MATCH('Board Ventilation Strate-PY'!B162,'Funding Tables'!B:B,0))</f>
        <v>Upper Grand District School Board</v>
      </c>
    </row>
    <row r="163" spans="1:4" ht="31">
      <c r="A163">
        <f t="shared" si="2"/>
        <v>2</v>
      </c>
      <c r="B163" s="107">
        <v>18</v>
      </c>
      <c r="C163" s="115" t="s">
        <v>441</v>
      </c>
      <c r="D163" t="str">
        <f>INDEX('Funding Tables'!P:P,MATCH('Board Ventilation Strate-PY'!B163,'Funding Tables'!B:B,0))</f>
        <v>Upper Grand District School Board</v>
      </c>
    </row>
    <row r="164" spans="1:4" ht="31">
      <c r="A164">
        <f t="shared" si="2"/>
        <v>3</v>
      </c>
      <c r="B164" s="107">
        <v>18</v>
      </c>
      <c r="C164" s="115" t="s">
        <v>442</v>
      </c>
      <c r="D164" t="str">
        <f>INDEX('Funding Tables'!P:P,MATCH('Board Ventilation Strate-PY'!B164,'Funding Tables'!B:B,0))</f>
        <v>Upper Grand District School Board</v>
      </c>
    </row>
    <row r="165" spans="1:4" ht="31">
      <c r="A165">
        <f t="shared" si="2"/>
        <v>4</v>
      </c>
      <c r="B165" s="107">
        <v>18</v>
      </c>
      <c r="C165" s="115" t="s">
        <v>443</v>
      </c>
      <c r="D165" t="str">
        <f>INDEX('Funding Tables'!P:P,MATCH('Board Ventilation Strate-PY'!B165,'Funding Tables'!B:B,0))</f>
        <v>Upper Grand District School Board</v>
      </c>
    </row>
    <row r="166" spans="1:4" ht="16">
      <c r="A166">
        <f t="shared" si="2"/>
        <v>1</v>
      </c>
      <c r="B166" s="107">
        <v>22</v>
      </c>
      <c r="C166" s="108" t="s">
        <v>444</v>
      </c>
      <c r="D166" t="str">
        <f>INDEX('Funding Tables'!P:P,MATCH('Board Ventilation Strate-PY'!B166,'Funding Tables'!B:B,0))</f>
        <v>District School Board of Niagara</v>
      </c>
    </row>
    <row r="167" spans="1:4" ht="16">
      <c r="A167">
        <f t="shared" si="2"/>
        <v>2</v>
      </c>
      <c r="B167" s="107">
        <v>22</v>
      </c>
      <c r="C167" s="108" t="s">
        <v>445</v>
      </c>
      <c r="D167" t="str">
        <f>INDEX('Funding Tables'!P:P,MATCH('Board Ventilation Strate-PY'!B167,'Funding Tables'!B:B,0))</f>
        <v>District School Board of Niagara</v>
      </c>
    </row>
    <row r="168" spans="1:4" ht="16">
      <c r="A168">
        <f t="shared" si="2"/>
        <v>3</v>
      </c>
      <c r="B168" s="107">
        <v>22</v>
      </c>
      <c r="C168" s="108" t="s">
        <v>446</v>
      </c>
      <c r="D168" t="str">
        <f>INDEX('Funding Tables'!P:P,MATCH('Board Ventilation Strate-PY'!B168,'Funding Tables'!B:B,0))</f>
        <v>District School Board of Niagara</v>
      </c>
    </row>
    <row r="169" spans="1:4" ht="16">
      <c r="A169">
        <f t="shared" si="2"/>
        <v>4</v>
      </c>
      <c r="B169" s="107">
        <v>22</v>
      </c>
      <c r="C169" s="108" t="s">
        <v>447</v>
      </c>
      <c r="D169" t="str">
        <f>INDEX('Funding Tables'!P:P,MATCH('Board Ventilation Strate-PY'!B169,'Funding Tables'!B:B,0))</f>
        <v>District School Board of Niagara</v>
      </c>
    </row>
    <row r="170" spans="1:4" ht="32">
      <c r="A170">
        <f t="shared" si="2"/>
        <v>1</v>
      </c>
      <c r="B170" s="107">
        <v>46</v>
      </c>
      <c r="C170" s="116" t="s">
        <v>448</v>
      </c>
      <c r="D170" t="str">
        <f>INDEX('Funding Tables'!P:P,MATCH('Board Ventilation Strate-PY'!B170,'Funding Tables'!B:B,0))</f>
        <v>Halton Catholic District School Board</v>
      </c>
    </row>
    <row r="171" spans="1:4" ht="16">
      <c r="A171">
        <f t="shared" si="2"/>
        <v>2</v>
      </c>
      <c r="B171" s="107">
        <v>46</v>
      </c>
      <c r="C171" s="116" t="s">
        <v>449</v>
      </c>
      <c r="D171" t="str">
        <f>INDEX('Funding Tables'!P:P,MATCH('Board Ventilation Strate-PY'!B171,'Funding Tables'!B:B,0))</f>
        <v>Halton Catholic District School Board</v>
      </c>
    </row>
    <row r="172" spans="1:4" ht="16">
      <c r="A172">
        <f t="shared" si="2"/>
        <v>3</v>
      </c>
      <c r="B172" s="107">
        <v>46</v>
      </c>
      <c r="C172" s="116" t="s">
        <v>450</v>
      </c>
      <c r="D172" t="str">
        <f>INDEX('Funding Tables'!P:P,MATCH('Board Ventilation Strate-PY'!B172,'Funding Tables'!B:B,0))</f>
        <v>Halton Catholic District School Board</v>
      </c>
    </row>
    <row r="173" spans="1:4" ht="16">
      <c r="A173">
        <f t="shared" si="2"/>
        <v>4</v>
      </c>
      <c r="B173" s="107">
        <v>46</v>
      </c>
      <c r="C173" s="116" t="s">
        <v>451</v>
      </c>
      <c r="D173" t="str">
        <f>INDEX('Funding Tables'!P:P,MATCH('Board Ventilation Strate-PY'!B173,'Funding Tables'!B:B,0))</f>
        <v>Halton Catholic District School Board</v>
      </c>
    </row>
    <row r="174" spans="1:4" ht="16">
      <c r="A174">
        <f t="shared" si="2"/>
        <v>1</v>
      </c>
      <c r="B174" s="107">
        <v>32</v>
      </c>
      <c r="C174" s="108" t="s">
        <v>452</v>
      </c>
      <c r="D174" t="str">
        <f>INDEX('Funding Tables'!P:P,MATCH('Board Ventilation Strate-PY'!B174,'Funding Tables'!B:B,0))</f>
        <v>Sudbury Catholic District School Board</v>
      </c>
    </row>
    <row r="175" spans="1:4" ht="16">
      <c r="A175">
        <f t="shared" si="2"/>
        <v>2</v>
      </c>
      <c r="B175" s="107">
        <v>32</v>
      </c>
      <c r="C175" s="108" t="s">
        <v>453</v>
      </c>
      <c r="D175" t="str">
        <f>INDEX('Funding Tables'!P:P,MATCH('Board Ventilation Strate-PY'!B175,'Funding Tables'!B:B,0))</f>
        <v>Sudbury Catholic District School Board</v>
      </c>
    </row>
    <row r="176" spans="1:4" ht="16">
      <c r="A176">
        <f t="shared" si="2"/>
        <v>3</v>
      </c>
      <c r="B176" s="107">
        <v>32</v>
      </c>
      <c r="C176" s="108" t="s">
        <v>454</v>
      </c>
      <c r="D176" t="str">
        <f>INDEX('Funding Tables'!P:P,MATCH('Board Ventilation Strate-PY'!B176,'Funding Tables'!B:B,0))</f>
        <v>Sudbury Catholic District School Board</v>
      </c>
    </row>
    <row r="177" spans="1:4" ht="16">
      <c r="A177">
        <f t="shared" si="2"/>
        <v>4</v>
      </c>
      <c r="B177" s="107">
        <v>32</v>
      </c>
      <c r="C177" s="108" t="s">
        <v>455</v>
      </c>
      <c r="D177" t="str">
        <f>INDEX('Funding Tables'!P:P,MATCH('Board Ventilation Strate-PY'!B177,'Funding Tables'!B:B,0))</f>
        <v>Sudbury Catholic District School Board</v>
      </c>
    </row>
    <row r="178" spans="1:4" ht="16">
      <c r="A178">
        <f t="shared" si="2"/>
        <v>1</v>
      </c>
      <c r="B178" s="107">
        <v>35</v>
      </c>
      <c r="C178" s="108" t="s">
        <v>456</v>
      </c>
      <c r="D178" t="str">
        <f>INDEX('Funding Tables'!P:P,MATCH('Board Ventilation Strate-PY'!B178,'Funding Tables'!B:B,0))</f>
        <v>Bruce-Grey Catholic District School Board</v>
      </c>
    </row>
    <row r="179" spans="1:4" ht="16">
      <c r="A179">
        <f t="shared" si="2"/>
        <v>2</v>
      </c>
      <c r="B179" s="107">
        <v>35</v>
      </c>
      <c r="C179" s="108" t="s">
        <v>457</v>
      </c>
      <c r="D179" t="str">
        <f>INDEX('Funding Tables'!P:P,MATCH('Board Ventilation Strate-PY'!B179,'Funding Tables'!B:B,0))</f>
        <v>Bruce-Grey Catholic District School Board</v>
      </c>
    </row>
    <row r="180" spans="1:4" ht="16">
      <c r="A180">
        <f t="shared" si="2"/>
        <v>3</v>
      </c>
      <c r="B180" s="107">
        <v>35</v>
      </c>
      <c r="C180" s="108" t="s">
        <v>458</v>
      </c>
      <c r="D180" t="str">
        <f>INDEX('Funding Tables'!P:P,MATCH('Board Ventilation Strate-PY'!B180,'Funding Tables'!B:B,0))</f>
        <v>Bruce-Grey Catholic District School Board</v>
      </c>
    </row>
    <row r="181" spans="1:4" ht="16">
      <c r="A181">
        <f t="shared" si="2"/>
        <v>4</v>
      </c>
      <c r="B181" s="107">
        <v>35</v>
      </c>
      <c r="C181" s="108" t="s">
        <v>459</v>
      </c>
      <c r="D181" t="str">
        <f>INDEX('Funding Tables'!P:P,MATCH('Board Ventilation Strate-PY'!B181,'Funding Tables'!B:B,0))</f>
        <v>Bruce-Grey Catholic District School Board</v>
      </c>
    </row>
    <row r="182" spans="1:4" ht="16">
      <c r="A182">
        <f t="shared" si="2"/>
        <v>1</v>
      </c>
      <c r="B182" s="107">
        <v>57</v>
      </c>
      <c r="C182" s="108" t="s">
        <v>460</v>
      </c>
      <c r="D182" t="str">
        <f>INDEX('Funding Tables'!P:P,MATCH('Board Ventilation Strate-PY'!B182,'Funding Tables'!B:B,0))</f>
        <v>Conseil scolaire public du Grand Nord de l’Ontario</v>
      </c>
    </row>
    <row r="183" spans="1:4" ht="16">
      <c r="A183">
        <f t="shared" si="2"/>
        <v>2</v>
      </c>
      <c r="B183" s="107">
        <v>57</v>
      </c>
      <c r="C183" s="108" t="s">
        <v>461</v>
      </c>
      <c r="D183" t="str">
        <f>INDEX('Funding Tables'!P:P,MATCH('Board Ventilation Strate-PY'!B183,'Funding Tables'!B:B,0))</f>
        <v>Conseil scolaire public du Grand Nord de l’Ontario</v>
      </c>
    </row>
    <row r="184" spans="1:4" ht="16">
      <c r="A184">
        <f t="shared" si="2"/>
        <v>3</v>
      </c>
      <c r="B184" s="107">
        <v>57</v>
      </c>
      <c r="C184" s="108" t="s">
        <v>462</v>
      </c>
      <c r="D184" t="str">
        <f>INDEX('Funding Tables'!P:P,MATCH('Board Ventilation Strate-PY'!B184,'Funding Tables'!B:B,0))</f>
        <v>Conseil scolaire public du Grand Nord de l’Ontario</v>
      </c>
    </row>
    <row r="185" spans="1:4" ht="16">
      <c r="A185">
        <f t="shared" si="2"/>
        <v>4</v>
      </c>
      <c r="B185" s="107">
        <v>57</v>
      </c>
      <c r="C185" s="108" t="s">
        <v>463</v>
      </c>
      <c r="D185" t="str">
        <f>INDEX('Funding Tables'!P:P,MATCH('Board Ventilation Strate-PY'!B185,'Funding Tables'!B:B,0))</f>
        <v>Conseil scolaire public du Grand Nord de l’Ontario</v>
      </c>
    </row>
    <row r="186" spans="1:4" ht="17">
      <c r="A186">
        <f t="shared" si="2"/>
        <v>1</v>
      </c>
      <c r="B186" s="107">
        <v>37</v>
      </c>
      <c r="C186" s="112" t="s">
        <v>464</v>
      </c>
      <c r="D186" t="str">
        <f>INDEX('Funding Tables'!P:P,MATCH('Board Ventilation Strate-PY'!B186,'Funding Tables'!B:B,0))</f>
        <v>Windsor-Essex Catholic District School Board</v>
      </c>
    </row>
    <row r="187" spans="1:4" ht="17">
      <c r="A187">
        <f t="shared" si="2"/>
        <v>2</v>
      </c>
      <c r="B187" s="107">
        <v>37</v>
      </c>
      <c r="C187" s="112" t="s">
        <v>465</v>
      </c>
      <c r="D187" t="str">
        <f>INDEX('Funding Tables'!P:P,MATCH('Board Ventilation Strate-PY'!B187,'Funding Tables'!B:B,0))</f>
        <v>Windsor-Essex Catholic District School Board</v>
      </c>
    </row>
    <row r="188" spans="1:4" ht="34">
      <c r="A188">
        <f t="shared" si="2"/>
        <v>3</v>
      </c>
      <c r="B188" s="107">
        <v>37</v>
      </c>
      <c r="C188" s="112" t="s">
        <v>466</v>
      </c>
      <c r="D188" t="str">
        <f>INDEX('Funding Tables'!P:P,MATCH('Board Ventilation Strate-PY'!B188,'Funding Tables'!B:B,0))</f>
        <v>Windsor-Essex Catholic District School Board</v>
      </c>
    </row>
    <row r="189" spans="1:4" ht="34">
      <c r="A189">
        <f t="shared" si="2"/>
        <v>4</v>
      </c>
      <c r="B189" s="107">
        <v>37</v>
      </c>
      <c r="C189" s="112" t="s">
        <v>467</v>
      </c>
      <c r="D189" t="str">
        <f>INDEX('Funding Tables'!P:P,MATCH('Board Ventilation Strate-PY'!B189,'Funding Tables'!B:B,0))</f>
        <v>Windsor-Essex Catholic District School Board</v>
      </c>
    </row>
    <row r="190" spans="1:4" ht="51">
      <c r="A190">
        <f t="shared" si="2"/>
        <v>5</v>
      </c>
      <c r="B190" s="107">
        <v>37</v>
      </c>
      <c r="C190" s="112" t="s">
        <v>468</v>
      </c>
      <c r="D190" t="str">
        <f>INDEX('Funding Tables'!P:P,MATCH('Board Ventilation Strate-PY'!B190,'Funding Tables'!B:B,0))</f>
        <v>Windsor-Essex Catholic District School Board</v>
      </c>
    </row>
    <row r="191" spans="1:4" ht="34">
      <c r="A191">
        <f t="shared" si="2"/>
        <v>6</v>
      </c>
      <c r="B191" s="107">
        <v>37</v>
      </c>
      <c r="C191" s="112" t="s">
        <v>469</v>
      </c>
      <c r="D191" t="str">
        <f>INDEX('Funding Tables'!P:P,MATCH('Board Ventilation Strate-PY'!B191,'Funding Tables'!B:B,0))</f>
        <v>Windsor-Essex Catholic District School Board</v>
      </c>
    </row>
    <row r="192" spans="1:4" ht="32">
      <c r="A192">
        <f t="shared" si="2"/>
        <v>1</v>
      </c>
      <c r="B192" s="107" t="s">
        <v>24</v>
      </c>
      <c r="C192" s="108" t="s">
        <v>470</v>
      </c>
      <c r="D192" t="str">
        <f>INDEX('Funding Tables'!P:P,MATCH('Board Ventilation Strate-PY'!B192,'Funding Tables'!B:B,0))</f>
        <v>Nipissing-Parry Sound Catholic District School Board</v>
      </c>
    </row>
    <row r="193" spans="1:4" ht="16">
      <c r="A193">
        <f t="shared" si="2"/>
        <v>2</v>
      </c>
      <c r="B193" s="107" t="s">
        <v>24</v>
      </c>
      <c r="C193" s="108" t="s">
        <v>471</v>
      </c>
      <c r="D193" t="str">
        <f>INDEX('Funding Tables'!P:P,MATCH('Board Ventilation Strate-PY'!B193,'Funding Tables'!B:B,0))</f>
        <v>Nipissing-Parry Sound Catholic District School Board</v>
      </c>
    </row>
    <row r="194" spans="1:4" ht="16">
      <c r="A194">
        <f t="shared" si="2"/>
        <v>3</v>
      </c>
      <c r="B194" s="107" t="s">
        <v>24</v>
      </c>
      <c r="C194" s="108" t="s">
        <v>472</v>
      </c>
      <c r="D194" t="str">
        <f>INDEX('Funding Tables'!P:P,MATCH('Board Ventilation Strate-PY'!B194,'Funding Tables'!B:B,0))</f>
        <v>Nipissing-Parry Sound Catholic District School Board</v>
      </c>
    </row>
    <row r="195" spans="1:4" ht="16">
      <c r="A195">
        <f t="shared" si="2"/>
        <v>4</v>
      </c>
      <c r="B195" s="107" t="s">
        <v>24</v>
      </c>
      <c r="C195" s="108" t="s">
        <v>473</v>
      </c>
      <c r="D195" t="str">
        <f>INDEX('Funding Tables'!P:P,MATCH('Board Ventilation Strate-PY'!B195,'Funding Tables'!B:B,0))</f>
        <v>Nipissing-Parry Sound Catholic District School Board</v>
      </c>
    </row>
    <row r="196" spans="1:4" ht="32">
      <c r="A196">
        <f t="shared" ref="A196:A259" si="3">IF(B196=B195,A195+1,1)</f>
        <v>1</v>
      </c>
      <c r="B196" s="107">
        <v>58</v>
      </c>
      <c r="C196" s="108" t="s">
        <v>474</v>
      </c>
      <c r="D196" t="str">
        <f>INDEX('Funding Tables'!P:P,MATCH('Board Ventilation Strate-PY'!B196,'Funding Tables'!B:B,0))</f>
        <v>Conseil scolaire Viamonde</v>
      </c>
    </row>
    <row r="197" spans="1:4" ht="32">
      <c r="A197">
        <f t="shared" si="3"/>
        <v>2</v>
      </c>
      <c r="B197" s="107">
        <v>58</v>
      </c>
      <c r="C197" s="108" t="s">
        <v>475</v>
      </c>
      <c r="D197" t="str">
        <f>INDEX('Funding Tables'!P:P,MATCH('Board Ventilation Strate-PY'!B197,'Funding Tables'!B:B,0))</f>
        <v>Conseil scolaire Viamonde</v>
      </c>
    </row>
    <row r="198" spans="1:4" ht="16">
      <c r="A198">
        <f t="shared" si="3"/>
        <v>3</v>
      </c>
      <c r="B198" s="107">
        <v>58</v>
      </c>
      <c r="C198" s="108" t="s">
        <v>476</v>
      </c>
      <c r="D198" t="str">
        <f>INDEX('Funding Tables'!P:P,MATCH('Board Ventilation Strate-PY'!B198,'Funding Tables'!B:B,0))</f>
        <v>Conseil scolaire Viamonde</v>
      </c>
    </row>
    <row r="199" spans="1:4" ht="32">
      <c r="A199">
        <f t="shared" si="3"/>
        <v>4</v>
      </c>
      <c r="B199" s="107">
        <v>58</v>
      </c>
      <c r="C199" s="108" t="s">
        <v>477</v>
      </c>
      <c r="D199" t="str">
        <f>INDEX('Funding Tables'!P:P,MATCH('Board Ventilation Strate-PY'!B199,'Funding Tables'!B:B,0))</f>
        <v>Conseil scolaire Viamonde</v>
      </c>
    </row>
    <row r="200" spans="1:4" ht="32">
      <c r="A200">
        <f t="shared" si="3"/>
        <v>1</v>
      </c>
      <c r="B200" s="107">
        <v>11</v>
      </c>
      <c r="C200" s="109" t="s">
        <v>478</v>
      </c>
      <c r="D200" t="str">
        <f>INDEX('Funding Tables'!P:P,MATCH('Board Ventilation Strate-PY'!B200,'Funding Tables'!B:B,0))</f>
        <v>Thames Valley District School Board</v>
      </c>
    </row>
    <row r="201" spans="1:4" ht="16">
      <c r="A201">
        <f t="shared" si="3"/>
        <v>2</v>
      </c>
      <c r="B201" s="107">
        <v>11</v>
      </c>
      <c r="C201" s="109" t="s">
        <v>479</v>
      </c>
      <c r="D201" t="str">
        <f>INDEX('Funding Tables'!P:P,MATCH('Board Ventilation Strate-PY'!B201,'Funding Tables'!B:B,0))</f>
        <v>Thames Valley District School Board</v>
      </c>
    </row>
    <row r="202" spans="1:4" ht="32">
      <c r="A202">
        <f t="shared" si="3"/>
        <v>3</v>
      </c>
      <c r="B202" s="107">
        <v>11</v>
      </c>
      <c r="C202" s="109" t="s">
        <v>480</v>
      </c>
      <c r="D202" t="str">
        <f>INDEX('Funding Tables'!P:P,MATCH('Board Ventilation Strate-PY'!B202,'Funding Tables'!B:B,0))</f>
        <v>Thames Valley District School Board</v>
      </c>
    </row>
    <row r="203" spans="1:4" ht="16">
      <c r="A203">
        <f t="shared" si="3"/>
        <v>4</v>
      </c>
      <c r="B203" s="107">
        <v>11</v>
      </c>
      <c r="C203" s="109" t="s">
        <v>481</v>
      </c>
      <c r="D203" t="str">
        <f>INDEX('Funding Tables'!P:P,MATCH('Board Ventilation Strate-PY'!B203,'Funding Tables'!B:B,0))</f>
        <v>Thames Valley District School Board</v>
      </c>
    </row>
    <row r="204" spans="1:4" ht="16">
      <c r="A204">
        <f t="shared" si="3"/>
        <v>1</v>
      </c>
      <c r="B204" s="107">
        <v>51</v>
      </c>
      <c r="C204" s="108" t="s">
        <v>482</v>
      </c>
      <c r="D204" t="str">
        <f>INDEX('Funding Tables'!P:P,MATCH('Board Ventilation Strate-PY'!B204,'Funding Tables'!B:B,0))</f>
        <v>Brant Haldimand Norfolk Catholic District School Board</v>
      </c>
    </row>
    <row r="205" spans="1:4" ht="16">
      <c r="A205">
        <f t="shared" si="3"/>
        <v>2</v>
      </c>
      <c r="B205" s="107">
        <v>51</v>
      </c>
      <c r="C205" s="108" t="s">
        <v>483</v>
      </c>
      <c r="D205" t="str">
        <f>INDEX('Funding Tables'!P:P,MATCH('Board Ventilation Strate-PY'!B205,'Funding Tables'!B:B,0))</f>
        <v>Brant Haldimand Norfolk Catholic District School Board</v>
      </c>
    </row>
    <row r="206" spans="1:4" ht="16">
      <c r="A206">
        <f t="shared" si="3"/>
        <v>3</v>
      </c>
      <c r="B206" s="107">
        <v>51</v>
      </c>
      <c r="C206" s="108" t="s">
        <v>484</v>
      </c>
      <c r="D206" t="str">
        <f>INDEX('Funding Tables'!P:P,MATCH('Board Ventilation Strate-PY'!B206,'Funding Tables'!B:B,0))</f>
        <v>Brant Haldimand Norfolk Catholic District School Board</v>
      </c>
    </row>
    <row r="207" spans="1:4" ht="16">
      <c r="A207">
        <f t="shared" si="3"/>
        <v>4</v>
      </c>
      <c r="B207" s="107">
        <v>51</v>
      </c>
      <c r="C207" s="108" t="s">
        <v>485</v>
      </c>
      <c r="D207" t="str">
        <f>INDEX('Funding Tables'!P:P,MATCH('Board Ventilation Strate-PY'!B207,'Funding Tables'!B:B,0))</f>
        <v>Brant Haldimand Norfolk Catholic District School Board</v>
      </c>
    </row>
    <row r="208" spans="1:4" ht="16">
      <c r="A208">
        <f t="shared" si="3"/>
        <v>1</v>
      </c>
      <c r="B208" s="107">
        <v>52</v>
      </c>
      <c r="C208" s="108" t="s">
        <v>486</v>
      </c>
      <c r="D208" t="str">
        <f>INDEX('Funding Tables'!P:P,MATCH('Board Ventilation Strate-PY'!B208,'Funding Tables'!B:B,0))</f>
        <v>Eastern Ontario Catholic District School Board</v>
      </c>
    </row>
    <row r="209" spans="1:4" ht="16">
      <c r="A209">
        <f t="shared" si="3"/>
        <v>2</v>
      </c>
      <c r="B209" s="107">
        <v>52</v>
      </c>
      <c r="C209" s="108" t="s">
        <v>487</v>
      </c>
      <c r="D209" t="str">
        <f>INDEX('Funding Tables'!P:P,MATCH('Board Ventilation Strate-PY'!B209,'Funding Tables'!B:B,0))</f>
        <v>Eastern Ontario Catholic District School Board</v>
      </c>
    </row>
    <row r="210" spans="1:4" ht="16">
      <c r="A210">
        <f t="shared" si="3"/>
        <v>3</v>
      </c>
      <c r="B210" s="107">
        <v>52</v>
      </c>
      <c r="C210" s="108" t="s">
        <v>488</v>
      </c>
      <c r="D210" t="str">
        <f>INDEX('Funding Tables'!P:P,MATCH('Board Ventilation Strate-PY'!B210,'Funding Tables'!B:B,0))</f>
        <v>Eastern Ontario Catholic District School Board</v>
      </c>
    </row>
    <row r="211" spans="1:4" ht="16">
      <c r="A211">
        <f t="shared" si="3"/>
        <v>4</v>
      </c>
      <c r="B211" s="107">
        <v>52</v>
      </c>
      <c r="C211" s="108" t="s">
        <v>489</v>
      </c>
      <c r="D211" t="str">
        <f>INDEX('Funding Tables'!P:P,MATCH('Board Ventilation Strate-PY'!B211,'Funding Tables'!B:B,0))</f>
        <v>Eastern Ontario Catholic District School Board</v>
      </c>
    </row>
    <row r="212" spans="1:4" ht="16">
      <c r="A212">
        <f t="shared" si="3"/>
        <v>1</v>
      </c>
      <c r="B212" s="107">
        <v>47</v>
      </c>
      <c r="C212" s="108" t="s">
        <v>490</v>
      </c>
      <c r="D212" t="str">
        <f>INDEX('Funding Tables'!P:P,MATCH('Board Ventilation Strate-PY'!B212,'Funding Tables'!B:B,0))</f>
        <v>Hamilton-Wentworth Catholic District School Board</v>
      </c>
    </row>
    <row r="213" spans="1:4" ht="32">
      <c r="A213">
        <f t="shared" si="3"/>
        <v>2</v>
      </c>
      <c r="B213" s="107">
        <v>47</v>
      </c>
      <c r="C213" s="108" t="s">
        <v>491</v>
      </c>
      <c r="D213" t="str">
        <f>INDEX('Funding Tables'!P:P,MATCH('Board Ventilation Strate-PY'!B213,'Funding Tables'!B:B,0))</f>
        <v>Hamilton-Wentworth Catholic District School Board</v>
      </c>
    </row>
    <row r="214" spans="1:4" ht="16">
      <c r="A214">
        <f t="shared" si="3"/>
        <v>3</v>
      </c>
      <c r="B214" s="107">
        <v>47</v>
      </c>
      <c r="C214" s="108" t="s">
        <v>492</v>
      </c>
      <c r="D214" t="str">
        <f>INDEX('Funding Tables'!P:P,MATCH('Board Ventilation Strate-PY'!B214,'Funding Tables'!B:B,0))</f>
        <v>Hamilton-Wentworth Catholic District School Board</v>
      </c>
    </row>
    <row r="215" spans="1:4" ht="16">
      <c r="A215">
        <f t="shared" si="3"/>
        <v>4</v>
      </c>
      <c r="B215" s="107">
        <v>47</v>
      </c>
      <c r="C215" s="108" t="s">
        <v>493</v>
      </c>
      <c r="D215" t="str">
        <f>INDEX('Funding Tables'!P:P,MATCH('Board Ventilation Strate-PY'!B215,'Funding Tables'!B:B,0))</f>
        <v>Hamilton-Wentworth Catholic District School Board</v>
      </c>
    </row>
    <row r="216" spans="1:4" ht="16">
      <c r="A216">
        <f t="shared" si="3"/>
        <v>1</v>
      </c>
      <c r="B216" s="107">
        <v>54</v>
      </c>
      <c r="C216" s="108" t="s">
        <v>494</v>
      </c>
      <c r="D216" t="str">
        <f>INDEX('Funding Tables'!P:P,MATCH('Board Ventilation Strate-PY'!B216,'Funding Tables'!B:B,0))</f>
        <v>Renfrew County Catholic District School Board</v>
      </c>
    </row>
    <row r="217" spans="1:4" ht="16">
      <c r="A217">
        <f t="shared" si="3"/>
        <v>2</v>
      </c>
      <c r="B217" s="107">
        <v>54</v>
      </c>
      <c r="C217" s="108" t="s">
        <v>495</v>
      </c>
      <c r="D217" t="str">
        <f>INDEX('Funding Tables'!P:P,MATCH('Board Ventilation Strate-PY'!B217,'Funding Tables'!B:B,0))</f>
        <v>Renfrew County Catholic District School Board</v>
      </c>
    </row>
    <row r="218" spans="1:4" ht="16">
      <c r="A218">
        <f t="shared" si="3"/>
        <v>3</v>
      </c>
      <c r="B218" s="107">
        <v>54</v>
      </c>
      <c r="C218" s="108" t="s">
        <v>496</v>
      </c>
      <c r="D218" t="str">
        <f>INDEX('Funding Tables'!P:P,MATCH('Board Ventilation Strate-PY'!B218,'Funding Tables'!B:B,0))</f>
        <v>Renfrew County Catholic District School Board</v>
      </c>
    </row>
    <row r="219" spans="1:4" ht="16">
      <c r="A219">
        <f t="shared" si="3"/>
        <v>4</v>
      </c>
      <c r="B219" s="107">
        <v>54</v>
      </c>
      <c r="C219" s="108" t="s">
        <v>497</v>
      </c>
      <c r="D219" t="str">
        <f>INDEX('Funding Tables'!P:P,MATCH('Board Ventilation Strate-PY'!B219,'Funding Tables'!B:B,0))</f>
        <v>Renfrew County Catholic District School Board</v>
      </c>
    </row>
    <row r="220" spans="1:4" ht="32">
      <c r="A220">
        <f t="shared" si="3"/>
        <v>1</v>
      </c>
      <c r="B220" s="107">
        <v>8</v>
      </c>
      <c r="C220" s="108" t="s">
        <v>498</v>
      </c>
      <c r="D220" t="str">
        <f>INDEX('Funding Tables'!P:P,MATCH('Board Ventilation Strate-PY'!B220,'Funding Tables'!B:B,0))</f>
        <v>Avon Maitland District School Board</v>
      </c>
    </row>
    <row r="221" spans="1:4" ht="32">
      <c r="A221">
        <f t="shared" si="3"/>
        <v>2</v>
      </c>
      <c r="B221" s="107">
        <v>8</v>
      </c>
      <c r="C221" s="108" t="s">
        <v>499</v>
      </c>
      <c r="D221" t="str">
        <f>INDEX('Funding Tables'!P:P,MATCH('Board Ventilation Strate-PY'!B221,'Funding Tables'!B:B,0))</f>
        <v>Avon Maitland District School Board</v>
      </c>
    </row>
    <row r="222" spans="1:4" ht="32">
      <c r="A222">
        <f t="shared" si="3"/>
        <v>3</v>
      </c>
      <c r="B222" s="107">
        <v>8</v>
      </c>
      <c r="C222" s="108" t="s">
        <v>500</v>
      </c>
      <c r="D222" t="str">
        <f>INDEX('Funding Tables'!P:P,MATCH('Board Ventilation Strate-PY'!B222,'Funding Tables'!B:B,0))</f>
        <v>Avon Maitland District School Board</v>
      </c>
    </row>
    <row r="223" spans="1:4" ht="32">
      <c r="A223">
        <f t="shared" si="3"/>
        <v>4</v>
      </c>
      <c r="B223" s="107">
        <v>8</v>
      </c>
      <c r="C223" s="108" t="s">
        <v>501</v>
      </c>
      <c r="D223" t="str">
        <f>INDEX('Funding Tables'!P:P,MATCH('Board Ventilation Strate-PY'!B223,'Funding Tables'!B:B,0))</f>
        <v>Avon Maitland District School Board</v>
      </c>
    </row>
    <row r="224" spans="1:4" ht="32">
      <c r="A224">
        <f t="shared" si="3"/>
        <v>1</v>
      </c>
      <c r="B224" s="107">
        <v>43</v>
      </c>
      <c r="C224" s="108" t="s">
        <v>502</v>
      </c>
      <c r="D224" t="str">
        <f>INDEX('Funding Tables'!P:P,MATCH('Board Ventilation Strate-PY'!B224,'Funding Tables'!B:B,0))</f>
        <v>Dufferin Peel Catholic District School Board</v>
      </c>
    </row>
    <row r="225" spans="1:4" ht="32">
      <c r="A225">
        <f t="shared" si="3"/>
        <v>2</v>
      </c>
      <c r="B225" s="107">
        <v>43</v>
      </c>
      <c r="C225" s="108" t="s">
        <v>503</v>
      </c>
      <c r="D225" t="str">
        <f>INDEX('Funding Tables'!P:P,MATCH('Board Ventilation Strate-PY'!B225,'Funding Tables'!B:B,0))</f>
        <v>Dufferin Peel Catholic District School Board</v>
      </c>
    </row>
    <row r="226" spans="1:4" ht="32">
      <c r="A226">
        <f t="shared" si="3"/>
        <v>3</v>
      </c>
      <c r="B226" s="107">
        <v>43</v>
      </c>
      <c r="C226" s="108" t="s">
        <v>504</v>
      </c>
      <c r="D226" t="str">
        <f>INDEX('Funding Tables'!P:P,MATCH('Board Ventilation Strate-PY'!B226,'Funding Tables'!B:B,0))</f>
        <v>Dufferin Peel Catholic District School Board</v>
      </c>
    </row>
    <row r="227" spans="1:4" ht="32">
      <c r="A227">
        <f t="shared" si="3"/>
        <v>4</v>
      </c>
      <c r="B227" s="107">
        <v>43</v>
      </c>
      <c r="C227" s="108" t="s">
        <v>505</v>
      </c>
      <c r="D227" t="str">
        <f>INDEX('Funding Tables'!P:P,MATCH('Board Ventilation Strate-PY'!B227,'Funding Tables'!B:B,0))</f>
        <v>Dufferin Peel Catholic District School Board</v>
      </c>
    </row>
    <row r="228" spans="1:4" ht="16">
      <c r="A228">
        <f t="shared" si="3"/>
        <v>1</v>
      </c>
      <c r="B228" s="107">
        <v>48</v>
      </c>
      <c r="C228" s="108" t="s">
        <v>506</v>
      </c>
      <c r="D228" t="str">
        <f>INDEX('Funding Tables'!P:P,MATCH('Board Ventilation Strate-PY'!B228,'Funding Tables'!B:B,0))</f>
        <v>Wellington Catholic District School Board</v>
      </c>
    </row>
    <row r="229" spans="1:4" ht="16">
      <c r="A229">
        <f t="shared" si="3"/>
        <v>2</v>
      </c>
      <c r="B229" s="107">
        <v>48</v>
      </c>
      <c r="C229" s="108" t="s">
        <v>507</v>
      </c>
      <c r="D229" t="str">
        <f>INDEX('Funding Tables'!P:P,MATCH('Board Ventilation Strate-PY'!B229,'Funding Tables'!B:B,0))</f>
        <v>Wellington Catholic District School Board</v>
      </c>
    </row>
    <row r="230" spans="1:4" ht="16">
      <c r="A230">
        <f t="shared" si="3"/>
        <v>3</v>
      </c>
      <c r="B230" s="107">
        <v>48</v>
      </c>
      <c r="C230" s="108" t="s">
        <v>508</v>
      </c>
      <c r="D230" t="str">
        <f>INDEX('Funding Tables'!P:P,MATCH('Board Ventilation Strate-PY'!B230,'Funding Tables'!B:B,0))</f>
        <v>Wellington Catholic District School Board</v>
      </c>
    </row>
    <row r="231" spans="1:4" ht="16">
      <c r="A231">
        <f t="shared" si="3"/>
        <v>4</v>
      </c>
      <c r="B231" s="107">
        <v>48</v>
      </c>
      <c r="C231" s="108" t="s">
        <v>509</v>
      </c>
      <c r="D231" t="str">
        <f>INDEX('Funding Tables'!P:P,MATCH('Board Ventilation Strate-PY'!B231,'Funding Tables'!B:B,0))</f>
        <v>Wellington Catholic District School Board</v>
      </c>
    </row>
    <row r="232" spans="1:4" ht="16">
      <c r="A232">
        <f t="shared" si="3"/>
        <v>1</v>
      </c>
      <c r="B232" s="107">
        <v>2</v>
      </c>
      <c r="C232" s="108" t="s">
        <v>510</v>
      </c>
      <c r="D232" t="str">
        <f>INDEX('Funding Tables'!P:P,MATCH('Board Ventilation Strate-PY'!B232,'Funding Tables'!B:B,0))</f>
        <v>Algoma District School Board</v>
      </c>
    </row>
    <row r="233" spans="1:4" ht="16">
      <c r="A233">
        <f t="shared" si="3"/>
        <v>2</v>
      </c>
      <c r="B233" s="107">
        <v>2</v>
      </c>
      <c r="C233" s="108" t="s">
        <v>511</v>
      </c>
      <c r="D233" t="str">
        <f>INDEX('Funding Tables'!P:P,MATCH('Board Ventilation Strate-PY'!B233,'Funding Tables'!B:B,0))</f>
        <v>Algoma District School Board</v>
      </c>
    </row>
    <row r="234" spans="1:4" ht="16">
      <c r="A234">
        <f t="shared" si="3"/>
        <v>3</v>
      </c>
      <c r="B234" s="107">
        <v>2</v>
      </c>
      <c r="C234" s="108" t="s">
        <v>512</v>
      </c>
      <c r="D234" t="str">
        <f>INDEX('Funding Tables'!P:P,MATCH('Board Ventilation Strate-PY'!B234,'Funding Tables'!B:B,0))</f>
        <v>Algoma District School Board</v>
      </c>
    </row>
    <row r="235" spans="1:4" ht="16">
      <c r="A235">
        <f t="shared" si="3"/>
        <v>4</v>
      </c>
      <c r="B235" s="107">
        <v>2</v>
      </c>
      <c r="C235" s="108" t="s">
        <v>513</v>
      </c>
      <c r="D235" t="str">
        <f>INDEX('Funding Tables'!P:P,MATCH('Board Ventilation Strate-PY'!B235,'Funding Tables'!B:B,0))</f>
        <v>Algoma District School Board</v>
      </c>
    </row>
    <row r="236" spans="1:4" ht="16">
      <c r="A236">
        <f t="shared" si="3"/>
        <v>1</v>
      </c>
      <c r="B236" s="107">
        <v>15</v>
      </c>
      <c r="C236" s="108" t="s">
        <v>514</v>
      </c>
      <c r="D236" t="str">
        <f>INDEX('Funding Tables'!P:P,MATCH('Board Ventilation Strate-PY'!B236,'Funding Tables'!B:B,0))</f>
        <v>Trillium Lakelands District School Board</v>
      </c>
    </row>
    <row r="237" spans="1:4" ht="16">
      <c r="A237">
        <f t="shared" si="3"/>
        <v>2</v>
      </c>
      <c r="B237" s="107">
        <v>15</v>
      </c>
      <c r="C237" s="108" t="s">
        <v>515</v>
      </c>
      <c r="D237" t="str">
        <f>INDEX('Funding Tables'!P:P,MATCH('Board Ventilation Strate-PY'!B237,'Funding Tables'!B:B,0))</f>
        <v>Trillium Lakelands District School Board</v>
      </c>
    </row>
    <row r="238" spans="1:4" ht="32">
      <c r="A238">
        <f t="shared" si="3"/>
        <v>3</v>
      </c>
      <c r="B238" s="107">
        <v>15</v>
      </c>
      <c r="C238" s="108" t="s">
        <v>516</v>
      </c>
      <c r="D238" t="str">
        <f>INDEX('Funding Tables'!P:P,MATCH('Board Ventilation Strate-PY'!B238,'Funding Tables'!B:B,0))</f>
        <v>Trillium Lakelands District School Board</v>
      </c>
    </row>
    <row r="239" spans="1:4" ht="16">
      <c r="A239">
        <f t="shared" si="3"/>
        <v>4</v>
      </c>
      <c r="B239" s="107">
        <v>15</v>
      </c>
      <c r="C239" s="108" t="s">
        <v>517</v>
      </c>
      <c r="D239" t="str">
        <f>INDEX('Funding Tables'!P:P,MATCH('Board Ventilation Strate-PY'!B239,'Funding Tables'!B:B,0))</f>
        <v>Trillium Lakelands District School Board</v>
      </c>
    </row>
    <row r="240" spans="1:4" ht="32">
      <c r="A240">
        <f t="shared" si="3"/>
        <v>1</v>
      </c>
      <c r="B240" s="107">
        <v>19</v>
      </c>
      <c r="C240" s="108" t="s">
        <v>518</v>
      </c>
      <c r="D240" t="str">
        <f>INDEX('Funding Tables'!P:P,MATCH('Board Ventilation Strate-PY'!B240,'Funding Tables'!B:B,0))</f>
        <v>Peel District School Board</v>
      </c>
    </row>
    <row r="241" spans="1:4" ht="16">
      <c r="A241">
        <f t="shared" si="3"/>
        <v>2</v>
      </c>
      <c r="B241" s="107">
        <v>19</v>
      </c>
      <c r="C241" s="108" t="s">
        <v>519</v>
      </c>
      <c r="D241" t="str">
        <f>INDEX('Funding Tables'!P:P,MATCH('Board Ventilation Strate-PY'!B241,'Funding Tables'!B:B,0))</f>
        <v>Peel District School Board</v>
      </c>
    </row>
    <row r="242" spans="1:4" ht="16">
      <c r="A242">
        <f t="shared" si="3"/>
        <v>3</v>
      </c>
      <c r="B242" s="107">
        <v>19</v>
      </c>
      <c r="C242" s="108" t="s">
        <v>520</v>
      </c>
      <c r="D242" t="str">
        <f>INDEX('Funding Tables'!P:P,MATCH('Board Ventilation Strate-PY'!B242,'Funding Tables'!B:B,0))</f>
        <v>Peel District School Board</v>
      </c>
    </row>
    <row r="243" spans="1:4" ht="16">
      <c r="A243">
        <f t="shared" si="3"/>
        <v>4</v>
      </c>
      <c r="B243" s="107">
        <v>19</v>
      </c>
      <c r="C243" s="108" t="s">
        <v>521</v>
      </c>
      <c r="D243" t="str">
        <f>INDEX('Funding Tables'!P:P,MATCH('Board Ventilation Strate-PY'!B243,'Funding Tables'!B:B,0))</f>
        <v>Peel District School Board</v>
      </c>
    </row>
    <row r="244" spans="1:4" ht="16">
      <c r="A244">
        <f t="shared" si="3"/>
        <v>1</v>
      </c>
      <c r="B244" s="107">
        <v>12</v>
      </c>
      <c r="C244" s="108" t="s">
        <v>522</v>
      </c>
      <c r="D244" t="str">
        <f>INDEX('Funding Tables'!P:P,MATCH('Board Ventilation Strate-PY'!B244,'Funding Tables'!B:B,0))</f>
        <v>Toronto District School Board</v>
      </c>
    </row>
    <row r="245" spans="1:4" ht="16">
      <c r="A245">
        <f t="shared" si="3"/>
        <v>2</v>
      </c>
      <c r="B245" s="107">
        <v>12</v>
      </c>
      <c r="C245" s="108" t="s">
        <v>523</v>
      </c>
      <c r="D245" t="str">
        <f>INDEX('Funding Tables'!P:P,MATCH('Board Ventilation Strate-PY'!B245,'Funding Tables'!B:B,0))</f>
        <v>Toronto District School Board</v>
      </c>
    </row>
    <row r="246" spans="1:4" ht="16">
      <c r="A246">
        <f t="shared" si="3"/>
        <v>3</v>
      </c>
      <c r="B246" s="107">
        <v>12</v>
      </c>
      <c r="C246" s="108" t="s">
        <v>524</v>
      </c>
      <c r="D246" t="str">
        <f>INDEX('Funding Tables'!P:P,MATCH('Board Ventilation Strate-PY'!B246,'Funding Tables'!B:B,0))</f>
        <v>Toronto District School Board</v>
      </c>
    </row>
    <row r="247" spans="1:4" ht="16">
      <c r="A247">
        <f t="shared" si="3"/>
        <v>4</v>
      </c>
      <c r="B247" s="107">
        <v>12</v>
      </c>
      <c r="C247" s="108" t="s">
        <v>525</v>
      </c>
      <c r="D247" t="str">
        <f>INDEX('Funding Tables'!P:P,MATCH('Board Ventilation Strate-PY'!B247,'Funding Tables'!B:B,0))</f>
        <v>Toronto District School Board</v>
      </c>
    </row>
    <row r="248" spans="1:4" ht="16">
      <c r="A248">
        <f t="shared" si="3"/>
        <v>1</v>
      </c>
      <c r="B248" s="107" t="s">
        <v>26</v>
      </c>
      <c r="C248" s="108" t="s">
        <v>526</v>
      </c>
      <c r="D248" t="str">
        <f>INDEX('Funding Tables'!P:P,MATCH('Board Ventilation Strate-PY'!B248,'Funding Tables'!B:B,0))</f>
        <v>Kenora Catholic District School Board</v>
      </c>
    </row>
    <row r="249" spans="1:4" ht="16">
      <c r="A249">
        <f t="shared" si="3"/>
        <v>2</v>
      </c>
      <c r="B249" s="107" t="s">
        <v>26</v>
      </c>
      <c r="C249" s="108" t="s">
        <v>527</v>
      </c>
      <c r="D249" t="str">
        <f>INDEX('Funding Tables'!P:P,MATCH('Board Ventilation Strate-PY'!B249,'Funding Tables'!B:B,0))</f>
        <v>Kenora Catholic District School Board</v>
      </c>
    </row>
    <row r="250" spans="1:4" ht="16">
      <c r="A250">
        <f t="shared" si="3"/>
        <v>3</v>
      </c>
      <c r="B250" s="107" t="s">
        <v>26</v>
      </c>
      <c r="C250" s="108" t="s">
        <v>528</v>
      </c>
      <c r="D250" t="str">
        <f>INDEX('Funding Tables'!P:P,MATCH('Board Ventilation Strate-PY'!B250,'Funding Tables'!B:B,0))</f>
        <v>Kenora Catholic District School Board</v>
      </c>
    </row>
    <row r="251" spans="1:4" ht="16">
      <c r="A251">
        <f t="shared" si="3"/>
        <v>4</v>
      </c>
      <c r="B251" s="107" t="s">
        <v>26</v>
      </c>
      <c r="C251" s="108" t="s">
        <v>529</v>
      </c>
      <c r="D251" t="str">
        <f>INDEX('Funding Tables'!P:P,MATCH('Board Ventilation Strate-PY'!B251,'Funding Tables'!B:B,0))</f>
        <v>Kenora Catholic District School Board</v>
      </c>
    </row>
    <row r="252" spans="1:4" ht="32">
      <c r="A252">
        <f t="shared" si="3"/>
        <v>1</v>
      </c>
      <c r="B252" s="107">
        <v>40</v>
      </c>
      <c r="C252" s="108" t="s">
        <v>530</v>
      </c>
      <c r="D252" t="str">
        <f>INDEX('Funding Tables'!P:P,MATCH('Board Ventilation Strate-PY'!B252,'Funding Tables'!B:B,0))</f>
        <v>Toronto Catholic District School Board</v>
      </c>
    </row>
    <row r="253" spans="1:4" ht="32">
      <c r="A253">
        <f t="shared" si="3"/>
        <v>2</v>
      </c>
      <c r="B253" s="107">
        <v>40</v>
      </c>
      <c r="C253" s="108" t="s">
        <v>531</v>
      </c>
      <c r="D253" t="str">
        <f>INDEX('Funding Tables'!P:P,MATCH('Board Ventilation Strate-PY'!B253,'Funding Tables'!B:B,0))</f>
        <v>Toronto Catholic District School Board</v>
      </c>
    </row>
    <row r="254" spans="1:4" ht="32">
      <c r="A254">
        <f t="shared" si="3"/>
        <v>3</v>
      </c>
      <c r="B254" s="107">
        <v>40</v>
      </c>
      <c r="C254" s="108" t="s">
        <v>532</v>
      </c>
      <c r="D254" t="str">
        <f>INDEX('Funding Tables'!P:P,MATCH('Board Ventilation Strate-PY'!B254,'Funding Tables'!B:B,0))</f>
        <v>Toronto Catholic District School Board</v>
      </c>
    </row>
    <row r="255" spans="1:4" ht="32">
      <c r="A255">
        <f t="shared" si="3"/>
        <v>4</v>
      </c>
      <c r="B255" s="107">
        <v>40</v>
      </c>
      <c r="C255" s="108" t="s">
        <v>533</v>
      </c>
      <c r="D255" t="str">
        <f>INDEX('Funding Tables'!P:P,MATCH('Board Ventilation Strate-PY'!B255,'Funding Tables'!B:B,0))</f>
        <v>Toronto Catholic District School Board</v>
      </c>
    </row>
    <row r="256" spans="1:4" ht="16">
      <c r="A256">
        <f t="shared" si="3"/>
        <v>1</v>
      </c>
      <c r="B256" s="107">
        <v>55</v>
      </c>
      <c r="C256" s="108" t="s">
        <v>534</v>
      </c>
      <c r="D256" t="str">
        <f>INDEX('Funding Tables'!P:P,MATCH('Board Ventilation Strate-PY'!B256,'Funding Tables'!B:B,0))</f>
        <v>Algonquin and Lakeshore Catholic District School Board</v>
      </c>
    </row>
    <row r="257" spans="1:4" ht="16">
      <c r="A257">
        <f t="shared" si="3"/>
        <v>2</v>
      </c>
      <c r="B257" s="107">
        <v>55</v>
      </c>
      <c r="C257" s="108" t="s">
        <v>535</v>
      </c>
      <c r="D257" t="str">
        <f>INDEX('Funding Tables'!P:P,MATCH('Board Ventilation Strate-PY'!B257,'Funding Tables'!B:B,0))</f>
        <v>Algonquin and Lakeshore Catholic District School Board</v>
      </c>
    </row>
    <row r="258" spans="1:4" ht="16">
      <c r="A258">
        <f t="shared" si="3"/>
        <v>3</v>
      </c>
      <c r="B258" s="107">
        <v>55</v>
      </c>
      <c r="C258" s="108" t="s">
        <v>536</v>
      </c>
      <c r="D258" t="str">
        <f>INDEX('Funding Tables'!P:P,MATCH('Board Ventilation Strate-PY'!B258,'Funding Tables'!B:B,0))</f>
        <v>Algonquin and Lakeshore Catholic District School Board</v>
      </c>
    </row>
    <row r="259" spans="1:4" ht="32">
      <c r="A259">
        <f t="shared" si="3"/>
        <v>4</v>
      </c>
      <c r="B259" s="107">
        <v>55</v>
      </c>
      <c r="C259" s="108" t="s">
        <v>537</v>
      </c>
      <c r="D259" t="str">
        <f>INDEX('Funding Tables'!P:P,MATCH('Board Ventilation Strate-PY'!B259,'Funding Tables'!B:B,0))</f>
        <v>Algonquin and Lakeshore Catholic District School Board</v>
      </c>
    </row>
    <row r="260" spans="1:4" ht="16">
      <c r="A260">
        <f t="shared" ref="A260:A287" si="4">IF(B260=B259,A259+1,1)</f>
        <v>1</v>
      </c>
      <c r="B260" s="107">
        <v>102</v>
      </c>
      <c r="C260" s="108" t="s">
        <v>538</v>
      </c>
      <c r="D260" t="str">
        <f>INDEX('Funding Tables'!P:P,MATCH('Board Ventilation Strate-PY'!B260,'Funding Tables'!B:B,0))</f>
        <v>Moosonee District School Area Board</v>
      </c>
    </row>
    <row r="261" spans="1:4" ht="16">
      <c r="A261">
        <f t="shared" si="4"/>
        <v>2</v>
      </c>
      <c r="B261" s="107">
        <v>102</v>
      </c>
      <c r="C261" s="108" t="s">
        <v>437</v>
      </c>
      <c r="D261" t="str">
        <f>INDEX('Funding Tables'!P:P,MATCH('Board Ventilation Strate-PY'!B261,'Funding Tables'!B:B,0))</f>
        <v>Moosonee District School Area Board</v>
      </c>
    </row>
    <row r="262" spans="1:4" ht="16">
      <c r="A262">
        <f t="shared" si="4"/>
        <v>3</v>
      </c>
      <c r="B262" s="107">
        <v>102</v>
      </c>
      <c r="C262" s="108" t="s">
        <v>438</v>
      </c>
      <c r="D262" t="str">
        <f>INDEX('Funding Tables'!P:P,MATCH('Board Ventilation Strate-PY'!B262,'Funding Tables'!B:B,0))</f>
        <v>Moosonee District School Area Board</v>
      </c>
    </row>
    <row r="263" spans="1:4" ht="16">
      <c r="A263">
        <f t="shared" si="4"/>
        <v>4</v>
      </c>
      <c r="B263" s="107">
        <v>102</v>
      </c>
      <c r="C263" s="108" t="s">
        <v>539</v>
      </c>
      <c r="D263" t="str">
        <f>INDEX('Funding Tables'!P:P,MATCH('Board Ventilation Strate-PY'!B263,'Funding Tables'!B:B,0))</f>
        <v>Moosonee District School Area Board</v>
      </c>
    </row>
    <row r="264" spans="1:4" ht="32">
      <c r="A264">
        <f t="shared" si="4"/>
        <v>1</v>
      </c>
      <c r="B264" s="107">
        <v>20</v>
      </c>
      <c r="C264" s="108" t="s">
        <v>540</v>
      </c>
      <c r="D264" t="str">
        <f>INDEX('Funding Tables'!P:P,MATCH('Board Ventilation Strate-PY'!B264,'Funding Tables'!B:B,0))</f>
        <v>Halton District School Board</v>
      </c>
    </row>
    <row r="265" spans="1:4" ht="16">
      <c r="A265">
        <f t="shared" si="4"/>
        <v>2</v>
      </c>
      <c r="B265" s="107">
        <v>20</v>
      </c>
      <c r="C265" s="108" t="s">
        <v>541</v>
      </c>
      <c r="D265" t="str">
        <f>INDEX('Funding Tables'!P:P,MATCH('Board Ventilation Strate-PY'!B265,'Funding Tables'!B:B,0))</f>
        <v>Halton District School Board</v>
      </c>
    </row>
    <row r="266" spans="1:4" ht="16">
      <c r="A266">
        <f t="shared" si="4"/>
        <v>3</v>
      </c>
      <c r="B266" s="107">
        <v>20</v>
      </c>
      <c r="C266" s="108" t="s">
        <v>542</v>
      </c>
      <c r="D266" t="str">
        <f>INDEX('Funding Tables'!P:P,MATCH('Board Ventilation Strate-PY'!B266,'Funding Tables'!B:B,0))</f>
        <v>Halton District School Board</v>
      </c>
    </row>
    <row r="267" spans="1:4" ht="32">
      <c r="A267">
        <f t="shared" si="4"/>
        <v>4</v>
      </c>
      <c r="B267" s="107">
        <v>20</v>
      </c>
      <c r="C267" s="108" t="s">
        <v>543</v>
      </c>
      <c r="D267" t="str">
        <f>INDEX('Funding Tables'!P:P,MATCH('Board Ventilation Strate-PY'!B267,'Funding Tables'!B:B,0))</f>
        <v>Halton District School Board</v>
      </c>
    </row>
    <row r="268" spans="1:4" ht="16">
      <c r="A268">
        <f t="shared" si="4"/>
        <v>1</v>
      </c>
      <c r="B268" s="107">
        <v>4</v>
      </c>
      <c r="C268" s="108" t="s">
        <v>544</v>
      </c>
      <c r="D268" t="str">
        <f>INDEX('Funding Tables'!P:P,MATCH('Board Ventilation Strate-PY'!B268,'Funding Tables'!B:B,0))</f>
        <v>Near North District School Board</v>
      </c>
    </row>
    <row r="269" spans="1:4" ht="32">
      <c r="A269">
        <f t="shared" si="4"/>
        <v>2</v>
      </c>
      <c r="B269" s="107">
        <v>4</v>
      </c>
      <c r="C269" s="108" t="s">
        <v>545</v>
      </c>
      <c r="D269" t="str">
        <f>INDEX('Funding Tables'!P:P,MATCH('Board Ventilation Strate-PY'!B269,'Funding Tables'!B:B,0))</f>
        <v>Near North District School Board</v>
      </c>
    </row>
    <row r="270" spans="1:4" ht="32">
      <c r="A270">
        <f t="shared" si="4"/>
        <v>3</v>
      </c>
      <c r="B270" s="107">
        <v>4</v>
      </c>
      <c r="C270" s="108" t="s">
        <v>546</v>
      </c>
      <c r="D270" t="str">
        <f>INDEX('Funding Tables'!P:P,MATCH('Board Ventilation Strate-PY'!B270,'Funding Tables'!B:B,0))</f>
        <v>Near North District School Board</v>
      </c>
    </row>
    <row r="271" spans="1:4" ht="32">
      <c r="A271">
        <f t="shared" si="4"/>
        <v>4</v>
      </c>
      <c r="B271" s="107">
        <v>4</v>
      </c>
      <c r="C271" s="108" t="s">
        <v>547</v>
      </c>
      <c r="D271" t="str">
        <f>INDEX('Funding Tables'!P:P,MATCH('Board Ventilation Strate-PY'!B271,'Funding Tables'!B:B,0))</f>
        <v>Near North District School Board</v>
      </c>
    </row>
    <row r="272" spans="1:4" ht="16">
      <c r="A272">
        <f t="shared" si="4"/>
        <v>1</v>
      </c>
      <c r="B272" s="107" t="s">
        <v>22</v>
      </c>
      <c r="C272" s="108" t="s">
        <v>548</v>
      </c>
      <c r="D272" t="str">
        <f>INDEX('Funding Tables'!P:P,MATCH('Board Ventilation Strate-PY'!B272,'Funding Tables'!B:B,0))</f>
        <v>Superior-Greenstone District School Board</v>
      </c>
    </row>
    <row r="273" spans="1:4" ht="16">
      <c r="A273">
        <f t="shared" si="4"/>
        <v>2</v>
      </c>
      <c r="B273" s="107" t="s">
        <v>22</v>
      </c>
      <c r="C273" s="108" t="s">
        <v>549</v>
      </c>
      <c r="D273" t="str">
        <f>INDEX('Funding Tables'!P:P,MATCH('Board Ventilation Strate-PY'!B273,'Funding Tables'!B:B,0))</f>
        <v>Superior-Greenstone District School Board</v>
      </c>
    </row>
    <row r="274" spans="1:4" ht="16">
      <c r="A274">
        <f t="shared" si="4"/>
        <v>3</v>
      </c>
      <c r="B274" s="107" t="s">
        <v>22</v>
      </c>
      <c r="C274" s="108" t="s">
        <v>550</v>
      </c>
      <c r="D274" t="str">
        <f>INDEX('Funding Tables'!P:P,MATCH('Board Ventilation Strate-PY'!B274,'Funding Tables'!B:B,0))</f>
        <v>Superior-Greenstone District School Board</v>
      </c>
    </row>
    <row r="275" spans="1:4" ht="16">
      <c r="A275">
        <f t="shared" si="4"/>
        <v>4</v>
      </c>
      <c r="B275" s="107" t="s">
        <v>22</v>
      </c>
      <c r="C275" s="108" t="s">
        <v>551</v>
      </c>
      <c r="D275" t="str">
        <f>INDEX('Funding Tables'!P:P,MATCH('Board Ventilation Strate-PY'!B275,'Funding Tables'!B:B,0))</f>
        <v>Superior-Greenstone District School Board</v>
      </c>
    </row>
    <row r="276" spans="1:4" ht="16">
      <c r="A276">
        <f t="shared" si="4"/>
        <v>1</v>
      </c>
      <c r="B276" s="107">
        <v>62</v>
      </c>
      <c r="C276" s="108" t="s">
        <v>552</v>
      </c>
      <c r="D276" t="str">
        <f>INDEX('Funding Tables'!P:P,MATCH('Board Ventilation Strate-PY'!B276,'Funding Tables'!B:B,0))</f>
        <v>Conseil scolaire de district catholique des Aurores boréales</v>
      </c>
    </row>
    <row r="277" spans="1:4" ht="32">
      <c r="A277">
        <f t="shared" si="4"/>
        <v>2</v>
      </c>
      <c r="B277" s="107">
        <v>62</v>
      </c>
      <c r="C277" s="108" t="s">
        <v>553</v>
      </c>
      <c r="D277" t="str">
        <f>INDEX('Funding Tables'!P:P,MATCH('Board Ventilation Strate-PY'!B277,'Funding Tables'!B:B,0))</f>
        <v>Conseil scolaire de district catholique des Aurores boréales</v>
      </c>
    </row>
    <row r="278" spans="1:4" ht="32">
      <c r="A278">
        <f t="shared" si="4"/>
        <v>3</v>
      </c>
      <c r="B278" s="107">
        <v>62</v>
      </c>
      <c r="C278" s="108" t="s">
        <v>554</v>
      </c>
      <c r="D278" t="str">
        <f>INDEX('Funding Tables'!P:P,MATCH('Board Ventilation Strate-PY'!B278,'Funding Tables'!B:B,0))</f>
        <v>Conseil scolaire de district catholique des Aurores boréales</v>
      </c>
    </row>
    <row r="279" spans="1:4" ht="32">
      <c r="A279">
        <f t="shared" si="4"/>
        <v>4</v>
      </c>
      <c r="B279" s="107">
        <v>62</v>
      </c>
      <c r="C279" s="108" t="s">
        <v>555</v>
      </c>
      <c r="D279" t="str">
        <f>INDEX('Funding Tables'!P:P,MATCH('Board Ventilation Strate-PY'!B279,'Funding Tables'!B:B,0))</f>
        <v>Conseil scolaire de district catholique des Aurores boréales</v>
      </c>
    </row>
    <row r="280" spans="1:4" ht="16">
      <c r="A280">
        <f t="shared" si="4"/>
        <v>1</v>
      </c>
      <c r="B280" s="107">
        <v>7</v>
      </c>
      <c r="C280" s="108" t="s">
        <v>556</v>
      </c>
      <c r="D280" t="str">
        <f>INDEX('Funding Tables'!P:P,MATCH('Board Ventilation Strate-PY'!B280,'Funding Tables'!B:B,0))</f>
        <v>Bluewater District School Board</v>
      </c>
    </row>
    <row r="281" spans="1:4" ht="16">
      <c r="A281">
        <f t="shared" si="4"/>
        <v>2</v>
      </c>
      <c r="B281" s="107">
        <v>7</v>
      </c>
      <c r="C281" s="108" t="s">
        <v>557</v>
      </c>
      <c r="D281" t="str">
        <f>INDEX('Funding Tables'!P:P,MATCH('Board Ventilation Strate-PY'!B281,'Funding Tables'!B:B,0))</f>
        <v>Bluewater District School Board</v>
      </c>
    </row>
    <row r="282" spans="1:4" ht="16">
      <c r="A282">
        <f t="shared" si="4"/>
        <v>3</v>
      </c>
      <c r="B282" s="107">
        <v>7</v>
      </c>
      <c r="C282" s="108" t="s">
        <v>558</v>
      </c>
      <c r="D282" t="str">
        <f>INDEX('Funding Tables'!P:P,MATCH('Board Ventilation Strate-PY'!B282,'Funding Tables'!B:B,0))</f>
        <v>Bluewater District School Board</v>
      </c>
    </row>
    <row r="283" spans="1:4" ht="16">
      <c r="A283">
        <f t="shared" si="4"/>
        <v>4</v>
      </c>
      <c r="B283" s="107">
        <v>7</v>
      </c>
      <c r="C283" s="108" t="s">
        <v>559</v>
      </c>
      <c r="D283" t="str">
        <f>INDEX('Funding Tables'!P:P,MATCH('Board Ventilation Strate-PY'!B283,'Funding Tables'!B:B,0))</f>
        <v>Bluewater District School Board</v>
      </c>
    </row>
    <row r="284" spans="1:4" ht="16">
      <c r="A284">
        <f t="shared" si="4"/>
        <v>1</v>
      </c>
      <c r="B284" s="107">
        <v>101</v>
      </c>
      <c r="C284" s="108" t="s">
        <v>560</v>
      </c>
      <c r="D284" t="str">
        <f>INDEX('Funding Tables'!P:P,MATCH('Board Ventilation Strate-PY'!B284,'Funding Tables'!B:B,0))</f>
        <v>Moose Factory Island District School Area Board</v>
      </c>
    </row>
    <row r="285" spans="1:4" ht="16">
      <c r="A285">
        <f t="shared" si="4"/>
        <v>2</v>
      </c>
      <c r="B285" s="107">
        <v>101</v>
      </c>
      <c r="C285" s="108" t="s">
        <v>561</v>
      </c>
      <c r="D285" t="str">
        <f>INDEX('Funding Tables'!P:P,MATCH('Board Ventilation Strate-PY'!B285,'Funding Tables'!B:B,0))</f>
        <v>Moose Factory Island District School Area Board</v>
      </c>
    </row>
    <row r="286" spans="1:4" ht="16">
      <c r="A286">
        <f t="shared" si="4"/>
        <v>3</v>
      </c>
      <c r="B286" s="107">
        <v>101</v>
      </c>
      <c r="C286" s="108" t="s">
        <v>562</v>
      </c>
      <c r="D286" t="str">
        <f>INDEX('Funding Tables'!P:P,MATCH('Board Ventilation Strate-PY'!B286,'Funding Tables'!B:B,0))</f>
        <v>Moose Factory Island District School Area Board</v>
      </c>
    </row>
    <row r="287" spans="1:4" ht="16">
      <c r="A287">
        <f t="shared" si="4"/>
        <v>4</v>
      </c>
      <c r="B287" s="107">
        <v>101</v>
      </c>
      <c r="C287" s="108" t="s">
        <v>563</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baseColWidth="10" defaultColWidth="8.83203125" defaultRowHeight="15"/>
  <cols>
    <col min="2" max="2" width="17.5" style="12" customWidth="1"/>
    <col min="3" max="3" width="35" customWidth="1"/>
    <col min="4" max="4" width="13.5" customWidth="1"/>
    <col min="5" max="5" width="14.1640625" customWidth="1"/>
    <col min="6" max="9" width="8.5" customWidth="1"/>
    <col min="10" max="10" width="17.1640625" customWidth="1"/>
    <col min="11" max="11" width="13.5" customWidth="1"/>
    <col min="13" max="13" width="13.83203125" customWidth="1"/>
    <col min="14" max="14" width="14.5" customWidth="1"/>
    <col min="15" max="15" width="14.1640625" customWidth="1"/>
    <col min="16" max="16" width="38.83203125" customWidth="1"/>
    <col min="17" max="17" width="17.5" customWidth="1"/>
    <col min="18" max="18" width="13.1640625" customWidth="1"/>
    <col min="19" max="19" width="15.83203125" customWidth="1"/>
    <col min="20" max="20" width="18.83203125" customWidth="1"/>
    <col min="21" max="23" width="18.5" customWidth="1"/>
    <col min="24" max="24" width="11.83203125" customWidth="1"/>
    <col min="25" max="25" width="19.1640625" customWidth="1"/>
    <col min="29" max="33" width="9.1640625" customWidth="1"/>
    <col min="34" max="34" width="57.5" customWidth="1"/>
    <col min="35" max="35" width="19.5" customWidth="1"/>
  </cols>
  <sheetData>
    <row r="1" spans="1:34" ht="16">
      <c r="A1" s="41" t="s">
        <v>55</v>
      </c>
      <c r="C1" s="13" t="s">
        <v>16</v>
      </c>
      <c r="D1" s="164" t="s">
        <v>17</v>
      </c>
      <c r="E1" s="164"/>
      <c r="F1" s="165" t="s">
        <v>18</v>
      </c>
      <c r="G1" s="165"/>
      <c r="P1" s="13" t="s">
        <v>16</v>
      </c>
      <c r="Q1" s="44"/>
      <c r="R1" s="44"/>
      <c r="S1" s="44"/>
      <c r="T1" s="44"/>
      <c r="U1" s="44"/>
      <c r="V1" t="s">
        <v>62</v>
      </c>
    </row>
    <row r="2" spans="1:34" ht="48">
      <c r="A2" t="s">
        <v>10</v>
      </c>
      <c r="B2" s="12" t="s">
        <v>11</v>
      </c>
      <c r="C2" t="s">
        <v>12</v>
      </c>
      <c r="D2" s="13" t="s">
        <v>13</v>
      </c>
      <c r="E2" s="13" t="s">
        <v>14</v>
      </c>
      <c r="F2" s="13" t="s">
        <v>13</v>
      </c>
      <c r="G2" s="13" t="s">
        <v>14</v>
      </c>
      <c r="H2" s="13" t="s">
        <v>15</v>
      </c>
      <c r="I2" s="13" t="s">
        <v>31</v>
      </c>
      <c r="J2" s="13" t="s">
        <v>32</v>
      </c>
      <c r="K2" s="13" t="s">
        <v>0</v>
      </c>
      <c r="L2" s="13" t="s">
        <v>33</v>
      </c>
      <c r="M2" s="13" t="s">
        <v>34</v>
      </c>
      <c r="N2" s="13" t="s">
        <v>35</v>
      </c>
      <c r="O2" s="17" t="s">
        <v>36</v>
      </c>
      <c r="P2" t="s">
        <v>12</v>
      </c>
      <c r="Q2" s="44" t="s">
        <v>56</v>
      </c>
      <c r="R2" s="44" t="s">
        <v>57</v>
      </c>
      <c r="S2" s="45" t="s">
        <v>60</v>
      </c>
      <c r="T2" s="45" t="s">
        <v>58</v>
      </c>
      <c r="U2" s="45" t="s">
        <v>59</v>
      </c>
      <c r="V2" s="46" t="s">
        <v>61</v>
      </c>
      <c r="W2" s="46" t="s">
        <v>61</v>
      </c>
      <c r="X2" s="46" t="s">
        <v>95</v>
      </c>
      <c r="Y2" s="46" t="s">
        <v>96</v>
      </c>
      <c r="Z2" s="66"/>
      <c r="AA2" s="66"/>
      <c r="AB2" s="66"/>
      <c r="AH2" s="53" t="s">
        <v>63</v>
      </c>
    </row>
    <row r="3" spans="1:34">
      <c r="A3">
        <v>1</v>
      </c>
      <c r="B3" s="12">
        <v>1</v>
      </c>
      <c r="C3" t="s">
        <v>187</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187</v>
      </c>
      <c r="Q3" s="49">
        <v>293100</v>
      </c>
      <c r="R3" s="49">
        <v>293100</v>
      </c>
      <c r="S3" s="49">
        <v>161908</v>
      </c>
      <c r="T3" s="49">
        <v>18000</v>
      </c>
      <c r="U3" s="49">
        <v>109</v>
      </c>
      <c r="V3" s="122">
        <v>129160.54469351232</v>
      </c>
      <c r="W3" s="122">
        <f>ROUND(V3,0)</f>
        <v>129161</v>
      </c>
      <c r="X3" s="49">
        <v>268398</v>
      </c>
      <c r="Y3" s="49">
        <v>193307</v>
      </c>
      <c r="Z3" s="48"/>
      <c r="AA3" s="48"/>
      <c r="AB3" s="48"/>
      <c r="AH3" s="52" t="s">
        <v>67</v>
      </c>
    </row>
    <row r="4" spans="1:34">
      <c r="A4">
        <v>2</v>
      </c>
      <c r="B4" s="12">
        <v>2</v>
      </c>
      <c r="C4" t="s">
        <v>188</v>
      </c>
      <c r="D4" s="14"/>
      <c r="E4" s="14"/>
      <c r="F4" s="14"/>
      <c r="G4" s="14"/>
      <c r="H4" s="14"/>
      <c r="I4" s="14"/>
      <c r="J4" s="14"/>
      <c r="K4" s="47" t="str">
        <f>IF($C4='4. Board Level Worksheet'!$C$5,'4. Board Level Worksheet'!$C$18,"")</f>
        <v/>
      </c>
      <c r="L4" s="47" t="str">
        <f>IF($C4='4. Board Level Worksheet'!$C$5,'4. Board Level Worksheet'!$C$19,"")</f>
        <v/>
      </c>
      <c r="M4" s="49" t="str">
        <f>IF($C4='4. Board Level Worksheet'!$C$5,'4. Board Level Worksheet'!$C$21,"")</f>
        <v/>
      </c>
      <c r="N4" s="49" t="str">
        <f>IF($C4='4. Board Level Worksheet'!$C$5,'4. Board Level Worksheet'!$C$28,"")</f>
        <v/>
      </c>
      <c r="O4" s="49" t="str">
        <f>IF($C4='4. Board Level Worksheet'!$C$5,'4. Board Level Worksheet'!#REF!,"")</f>
        <v/>
      </c>
      <c r="P4" t="s">
        <v>188</v>
      </c>
      <c r="Q4" s="49">
        <v>416400</v>
      </c>
      <c r="R4" s="49">
        <v>416400</v>
      </c>
      <c r="S4" s="49">
        <v>178138</v>
      </c>
      <c r="T4" s="49">
        <v>28000</v>
      </c>
      <c r="U4" s="49">
        <v>132</v>
      </c>
      <c r="V4" s="122">
        <v>155381.10639821031</v>
      </c>
      <c r="W4" s="122">
        <f t="shared" ref="W4:W67" si="0">ROUND(V4,0)</f>
        <v>155381</v>
      </c>
      <c r="X4" s="49">
        <v>323016</v>
      </c>
      <c r="Y4" s="49">
        <v>227876</v>
      </c>
      <c r="Z4" s="48"/>
      <c r="AA4" s="48"/>
      <c r="AB4" s="48"/>
      <c r="AH4" s="52" t="s">
        <v>64</v>
      </c>
    </row>
    <row r="5" spans="1:34">
      <c r="A5">
        <v>3</v>
      </c>
      <c r="B5" s="12">
        <v>3</v>
      </c>
      <c r="C5" t="s">
        <v>189</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189</v>
      </c>
      <c r="Q5" s="49">
        <v>449100</v>
      </c>
      <c r="R5" s="49">
        <v>449100</v>
      </c>
      <c r="S5" s="49">
        <v>208436</v>
      </c>
      <c r="T5" s="49">
        <v>34000</v>
      </c>
      <c r="U5" s="49">
        <v>900</v>
      </c>
      <c r="V5" s="122">
        <v>271916.93619686802</v>
      </c>
      <c r="W5" s="122">
        <f t="shared" si="0"/>
        <v>271917</v>
      </c>
      <c r="X5" s="49">
        <v>510593</v>
      </c>
      <c r="Y5" s="49">
        <v>327370</v>
      </c>
      <c r="Z5" s="48"/>
      <c r="AA5" s="48"/>
      <c r="AB5" s="48"/>
      <c r="AH5" s="52" t="s">
        <v>79</v>
      </c>
    </row>
    <row r="6" spans="1:34">
      <c r="A6">
        <v>4</v>
      </c>
      <c r="B6" s="12">
        <v>4</v>
      </c>
      <c r="C6" t="s">
        <v>190</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190</v>
      </c>
      <c r="Q6" s="49">
        <v>356200</v>
      </c>
      <c r="R6" s="49">
        <v>356200</v>
      </c>
      <c r="S6" s="49">
        <v>172157</v>
      </c>
      <c r="T6" s="49">
        <v>3000</v>
      </c>
      <c r="U6" s="49">
        <v>181</v>
      </c>
      <c r="V6" s="122">
        <v>226273.73619239376</v>
      </c>
      <c r="W6" s="122">
        <f t="shared" si="0"/>
        <v>226274</v>
      </c>
      <c r="X6" s="49">
        <v>411489</v>
      </c>
      <c r="Y6" s="49">
        <v>282901</v>
      </c>
      <c r="Z6" s="48"/>
      <c r="AA6" s="48"/>
      <c r="AB6" s="48"/>
    </row>
    <row r="7" spans="1:34">
      <c r="A7">
        <v>5</v>
      </c>
      <c r="B7" s="12" t="s">
        <v>19</v>
      </c>
      <c r="C7" t="s">
        <v>191</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191</v>
      </c>
      <c r="Q7" s="49">
        <v>170900</v>
      </c>
      <c r="R7" s="49">
        <v>170900</v>
      </c>
      <c r="S7" s="49">
        <v>101339</v>
      </c>
      <c r="T7" s="49">
        <v>13000</v>
      </c>
      <c r="U7" s="49">
        <v>23</v>
      </c>
      <c r="V7" s="122">
        <v>41758.672344519022</v>
      </c>
      <c r="W7" s="122">
        <f t="shared" si="0"/>
        <v>41759</v>
      </c>
      <c r="X7" s="49">
        <v>107495</v>
      </c>
      <c r="Y7" s="49">
        <v>87815</v>
      </c>
      <c r="Z7" s="48"/>
      <c r="AA7" s="48"/>
      <c r="AB7" s="48"/>
    </row>
    <row r="8" spans="1:34">
      <c r="A8">
        <v>6</v>
      </c>
      <c r="B8" s="12" t="s">
        <v>20</v>
      </c>
      <c r="C8" t="s">
        <v>192</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192</v>
      </c>
      <c r="Q8" s="49">
        <v>111400</v>
      </c>
      <c r="R8" s="49">
        <v>111400</v>
      </c>
      <c r="S8" s="49">
        <v>51128</v>
      </c>
      <c r="T8" s="49">
        <v>8000</v>
      </c>
      <c r="U8" s="49">
        <v>19</v>
      </c>
      <c r="V8" s="122">
        <v>33989.617024608502</v>
      </c>
      <c r="W8" s="122">
        <f t="shared" si="0"/>
        <v>33990</v>
      </c>
      <c r="X8" s="49">
        <v>85994</v>
      </c>
      <c r="Y8" s="49">
        <v>68688</v>
      </c>
      <c r="Z8" s="48"/>
      <c r="AA8" s="48"/>
      <c r="AB8" s="48"/>
    </row>
    <row r="9" spans="1:34">
      <c r="A9">
        <v>7</v>
      </c>
      <c r="B9" s="12" t="s">
        <v>21</v>
      </c>
      <c r="C9" t="s">
        <v>193</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193</v>
      </c>
      <c r="Q9" s="49">
        <v>293800</v>
      </c>
      <c r="R9" s="49">
        <v>293800</v>
      </c>
      <c r="S9" s="49">
        <v>122324</v>
      </c>
      <c r="T9" s="49">
        <v>20000</v>
      </c>
      <c r="U9" s="49">
        <v>26</v>
      </c>
      <c r="V9" s="122">
        <v>47585.463834451904</v>
      </c>
      <c r="W9" s="122">
        <f t="shared" si="0"/>
        <v>47585</v>
      </c>
      <c r="X9" s="49">
        <v>164466</v>
      </c>
      <c r="Y9" s="49">
        <v>129906</v>
      </c>
      <c r="Z9" s="48"/>
      <c r="AA9" s="48"/>
      <c r="AB9" s="48"/>
    </row>
    <row r="10" spans="1:34">
      <c r="A10">
        <v>8</v>
      </c>
      <c r="B10" s="12" t="s">
        <v>22</v>
      </c>
      <c r="C10" t="s">
        <v>194</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194</v>
      </c>
      <c r="Q10" s="49">
        <v>148200</v>
      </c>
      <c r="R10" s="49">
        <v>148200</v>
      </c>
      <c r="S10" s="49">
        <v>62121</v>
      </c>
      <c r="T10" s="49">
        <v>6000</v>
      </c>
      <c r="U10" s="49">
        <v>10</v>
      </c>
      <c r="V10" s="122">
        <v>26220.56170469799</v>
      </c>
      <c r="W10" s="122">
        <f t="shared" si="0"/>
        <v>26221</v>
      </c>
      <c r="X10" s="49">
        <v>89867</v>
      </c>
      <c r="Y10" s="49">
        <v>68731</v>
      </c>
      <c r="Z10" s="48"/>
      <c r="AA10" s="48"/>
      <c r="AB10" s="48"/>
    </row>
    <row r="11" spans="1:34">
      <c r="A11">
        <v>9</v>
      </c>
      <c r="B11" s="12">
        <v>7</v>
      </c>
      <c r="C11" t="s">
        <v>195</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195</v>
      </c>
      <c r="Q11" s="49">
        <v>452800</v>
      </c>
      <c r="R11" s="49">
        <v>452800</v>
      </c>
      <c r="S11" s="49">
        <v>264305</v>
      </c>
      <c r="T11" s="49">
        <v>45000</v>
      </c>
      <c r="U11" s="49">
        <v>103</v>
      </c>
      <c r="V11" s="122">
        <v>131102.80852348995</v>
      </c>
      <c r="W11" s="122">
        <f t="shared" si="0"/>
        <v>131103</v>
      </c>
      <c r="X11" s="49">
        <v>266574</v>
      </c>
      <c r="Y11" s="49">
        <v>207518</v>
      </c>
      <c r="Z11" s="48"/>
      <c r="AA11" s="48"/>
      <c r="AB11" s="48"/>
    </row>
    <row r="12" spans="1:34">
      <c r="A12">
        <v>10</v>
      </c>
      <c r="B12" s="12">
        <v>8</v>
      </c>
      <c r="C12" t="s">
        <v>196</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196</v>
      </c>
      <c r="Q12" s="49">
        <v>402900</v>
      </c>
      <c r="R12" s="49">
        <v>402900</v>
      </c>
      <c r="S12" s="49">
        <v>256236.00000000003</v>
      </c>
      <c r="T12" s="49">
        <v>34000</v>
      </c>
      <c r="U12" s="49">
        <v>62</v>
      </c>
      <c r="V12" s="122">
        <v>93228.663838926179</v>
      </c>
      <c r="W12" s="122">
        <f t="shared" si="0"/>
        <v>93229</v>
      </c>
      <c r="X12" s="49">
        <v>237936</v>
      </c>
      <c r="Y12" s="49">
        <v>186714</v>
      </c>
      <c r="Z12" s="48"/>
      <c r="AA12" s="48"/>
      <c r="AB12" s="48"/>
    </row>
    <row r="13" spans="1:34">
      <c r="A13">
        <v>11</v>
      </c>
      <c r="B13" s="12">
        <v>9</v>
      </c>
      <c r="C13" t="s">
        <v>197</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197</v>
      </c>
      <c r="Q13" s="49">
        <v>846400</v>
      </c>
      <c r="R13" s="49">
        <v>846400</v>
      </c>
      <c r="S13" s="49">
        <v>483008</v>
      </c>
      <c r="T13" s="49">
        <v>72000</v>
      </c>
      <c r="U13" s="49">
        <v>491</v>
      </c>
      <c r="V13" s="122">
        <v>519555.57451901573</v>
      </c>
      <c r="W13" s="122">
        <f t="shared" si="0"/>
        <v>519556</v>
      </c>
      <c r="X13" s="49">
        <v>604347</v>
      </c>
      <c r="Y13" s="49">
        <v>436073</v>
      </c>
      <c r="Z13" s="48"/>
      <c r="AA13" s="48"/>
      <c r="AB13" s="48"/>
    </row>
    <row r="14" spans="1:34">
      <c r="A14">
        <v>12</v>
      </c>
      <c r="B14" s="12">
        <v>10</v>
      </c>
      <c r="C14" t="s">
        <v>198</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198</v>
      </c>
      <c r="Q14" s="49">
        <v>678400</v>
      </c>
      <c r="R14" s="49">
        <v>678400</v>
      </c>
      <c r="S14" s="49">
        <v>321547</v>
      </c>
      <c r="T14" s="49">
        <v>51000</v>
      </c>
      <c r="U14" s="49">
        <v>320</v>
      </c>
      <c r="V14" s="122">
        <v>350578.62131096201</v>
      </c>
      <c r="W14" s="122">
        <f t="shared" si="0"/>
        <v>350579</v>
      </c>
      <c r="X14" s="49">
        <v>747340</v>
      </c>
      <c r="Y14" s="49">
        <v>519372</v>
      </c>
      <c r="Z14" s="48"/>
      <c r="AA14" s="48"/>
      <c r="AB14" s="48"/>
    </row>
    <row r="15" spans="1:34">
      <c r="A15">
        <v>13</v>
      </c>
      <c r="B15" s="12">
        <v>11</v>
      </c>
      <c r="C15" t="s">
        <v>199</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199</v>
      </c>
      <c r="Q15" s="49">
        <v>1810200</v>
      </c>
      <c r="R15" s="49">
        <v>1810200</v>
      </c>
      <c r="S15" s="49">
        <v>1146633</v>
      </c>
      <c r="T15" s="49">
        <v>201000</v>
      </c>
      <c r="U15" s="49">
        <v>630</v>
      </c>
      <c r="V15" s="122">
        <v>698243.84687695757</v>
      </c>
      <c r="W15" s="122">
        <f t="shared" si="0"/>
        <v>698244</v>
      </c>
      <c r="X15" s="49">
        <v>1209330</v>
      </c>
      <c r="Y15" s="49">
        <v>908973</v>
      </c>
      <c r="Z15" s="48"/>
      <c r="AA15" s="48"/>
      <c r="AB15" s="48"/>
    </row>
    <row r="16" spans="1:34">
      <c r="A16">
        <v>14</v>
      </c>
      <c r="B16" s="12">
        <v>12</v>
      </c>
      <c r="C16" t="s">
        <v>200</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200</v>
      </c>
      <c r="Q16" s="49">
        <v>6918600</v>
      </c>
      <c r="R16" s="49">
        <v>6918600</v>
      </c>
      <c r="S16" s="49">
        <v>3721149</v>
      </c>
      <c r="T16" s="49">
        <v>527000</v>
      </c>
      <c r="U16" s="49">
        <v>648</v>
      </c>
      <c r="V16" s="122">
        <v>908008.34051454149</v>
      </c>
      <c r="W16" s="122">
        <f t="shared" si="0"/>
        <v>908008</v>
      </c>
      <c r="X16" s="49">
        <v>5823125</v>
      </c>
      <c r="Y16" s="49">
        <v>3959828</v>
      </c>
      <c r="Z16" s="48"/>
      <c r="AA16" s="48"/>
      <c r="AB16" s="48"/>
    </row>
    <row r="17" spans="1:28">
      <c r="A17">
        <v>15</v>
      </c>
      <c r="B17" s="12">
        <v>13</v>
      </c>
      <c r="C17" t="s">
        <v>201</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201</v>
      </c>
      <c r="Q17" s="49">
        <v>1439500</v>
      </c>
      <c r="R17" s="49">
        <v>1439500</v>
      </c>
      <c r="S17" s="49">
        <v>999955</v>
      </c>
      <c r="T17" s="49">
        <v>171000</v>
      </c>
      <c r="U17" s="49">
        <v>311</v>
      </c>
      <c r="V17" s="122">
        <v>374856.91918568237</v>
      </c>
      <c r="W17" s="122">
        <f t="shared" si="0"/>
        <v>374857</v>
      </c>
      <c r="X17" s="49">
        <v>899094</v>
      </c>
      <c r="Y17" s="49">
        <v>671210</v>
      </c>
      <c r="Z17" s="48"/>
      <c r="AA17" s="48"/>
      <c r="AB17" s="48"/>
    </row>
    <row r="18" spans="1:28">
      <c r="A18">
        <v>16</v>
      </c>
      <c r="B18" s="12">
        <v>14</v>
      </c>
      <c r="C18" t="s">
        <v>202</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202</v>
      </c>
      <c r="Q18" s="49">
        <v>882200</v>
      </c>
      <c r="R18" s="49">
        <v>882200</v>
      </c>
      <c r="S18" s="49">
        <v>479017</v>
      </c>
      <c r="T18" s="49">
        <v>78000</v>
      </c>
      <c r="U18" s="49">
        <v>933</v>
      </c>
      <c r="V18" s="122">
        <v>954622.67243400461</v>
      </c>
      <c r="W18" s="122">
        <f t="shared" si="0"/>
        <v>954623</v>
      </c>
      <c r="X18" s="49">
        <v>832483</v>
      </c>
      <c r="Y18" s="49">
        <v>582178</v>
      </c>
      <c r="Z18" s="48"/>
      <c r="AA18" s="48"/>
      <c r="AB18" s="48"/>
    </row>
    <row r="19" spans="1:28">
      <c r="A19">
        <v>17</v>
      </c>
      <c r="B19" s="12">
        <v>15</v>
      </c>
      <c r="C19" t="s">
        <v>203</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203</v>
      </c>
      <c r="Q19" s="49">
        <v>532000</v>
      </c>
      <c r="R19" s="49">
        <v>532000</v>
      </c>
      <c r="S19" s="49">
        <v>267472</v>
      </c>
      <c r="T19" s="49">
        <v>35000</v>
      </c>
      <c r="U19" s="49">
        <v>768</v>
      </c>
      <c r="V19" s="122">
        <v>779818.92773601797</v>
      </c>
      <c r="W19" s="122">
        <f t="shared" si="0"/>
        <v>779819</v>
      </c>
      <c r="X19" s="49">
        <v>509333</v>
      </c>
      <c r="Y19" s="49">
        <v>357261</v>
      </c>
      <c r="Z19" s="48"/>
      <c r="AA19" s="48"/>
      <c r="AB19" s="48"/>
    </row>
    <row r="20" spans="1:28">
      <c r="A20">
        <v>18</v>
      </c>
      <c r="B20" s="12">
        <v>16</v>
      </c>
      <c r="C20" t="s">
        <v>204</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204</v>
      </c>
      <c r="Q20" s="49">
        <v>2588000</v>
      </c>
      <c r="R20" s="49">
        <v>2588000</v>
      </c>
      <c r="S20" s="49">
        <v>1696047</v>
      </c>
      <c r="T20" s="49">
        <v>282000</v>
      </c>
      <c r="U20" s="49">
        <v>497</v>
      </c>
      <c r="V20" s="122">
        <v>595303.86388814321</v>
      </c>
      <c r="W20" s="122">
        <f t="shared" si="0"/>
        <v>595304</v>
      </c>
      <c r="X20" s="49">
        <v>1276193</v>
      </c>
      <c r="Y20" s="49">
        <v>993290</v>
      </c>
      <c r="Z20" s="48"/>
      <c r="AA20" s="48"/>
      <c r="AB20" s="48"/>
    </row>
    <row r="21" spans="1:28">
      <c r="A21">
        <v>19</v>
      </c>
      <c r="B21" s="12">
        <v>17</v>
      </c>
      <c r="C21" t="s">
        <v>205</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205</v>
      </c>
      <c r="Q21" s="49">
        <v>1078400</v>
      </c>
      <c r="R21" s="49">
        <v>1078400</v>
      </c>
      <c r="S21" s="49">
        <v>718543</v>
      </c>
      <c r="T21" s="49">
        <v>123000</v>
      </c>
      <c r="U21" s="49">
        <v>149</v>
      </c>
      <c r="V21" s="122">
        <v>208793.36172259509</v>
      </c>
      <c r="W21" s="122">
        <f t="shared" si="0"/>
        <v>208793</v>
      </c>
      <c r="X21" s="49">
        <v>499402</v>
      </c>
      <c r="Y21" s="49">
        <v>417881</v>
      </c>
      <c r="Z21" s="48"/>
      <c r="AA21" s="48"/>
      <c r="AB21" s="48"/>
    </row>
    <row r="22" spans="1:28">
      <c r="A22">
        <v>20</v>
      </c>
      <c r="B22" s="12">
        <v>18</v>
      </c>
      <c r="C22" t="s">
        <v>206</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206</v>
      </c>
      <c r="Q22" s="49">
        <v>845000</v>
      </c>
      <c r="R22" s="49">
        <v>845000</v>
      </c>
      <c r="S22" s="49">
        <v>485608</v>
      </c>
      <c r="T22" s="49">
        <v>11000</v>
      </c>
      <c r="U22" s="49">
        <v>262</v>
      </c>
      <c r="V22" s="122">
        <v>398164.08514541388</v>
      </c>
      <c r="W22" s="122">
        <f t="shared" si="0"/>
        <v>398164</v>
      </c>
      <c r="X22" s="49">
        <v>492669</v>
      </c>
      <c r="Y22" s="49">
        <v>375544</v>
      </c>
      <c r="Z22" s="48"/>
      <c r="AA22" s="48"/>
      <c r="AB22" s="48"/>
    </row>
    <row r="23" spans="1:28">
      <c r="A23">
        <v>21</v>
      </c>
      <c r="B23" s="12">
        <v>19</v>
      </c>
      <c r="C23" t="s">
        <v>207</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207</v>
      </c>
      <c r="Q23" s="49">
        <v>2991300</v>
      </c>
      <c r="R23" s="49">
        <v>2991300</v>
      </c>
      <c r="S23" s="49">
        <v>2033872.0000000002</v>
      </c>
      <c r="T23" s="49">
        <v>417000</v>
      </c>
      <c r="U23" s="49">
        <v>1462</v>
      </c>
      <c r="V23" s="122">
        <v>1553811.063982103</v>
      </c>
      <c r="W23" s="122">
        <f t="shared" si="0"/>
        <v>1553811</v>
      </c>
      <c r="X23" s="49">
        <v>1892163</v>
      </c>
      <c r="Y23" s="49">
        <v>1359560</v>
      </c>
      <c r="Z23" s="48"/>
      <c r="AA23" s="48"/>
      <c r="AB23" s="48"/>
    </row>
    <row r="24" spans="1:28">
      <c r="A24">
        <v>22</v>
      </c>
      <c r="B24" s="12">
        <v>20</v>
      </c>
      <c r="C24" t="s">
        <v>208</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208</v>
      </c>
      <c r="Q24" s="49">
        <v>1239500</v>
      </c>
      <c r="R24" s="49">
        <v>1239500</v>
      </c>
      <c r="S24" s="49">
        <v>884175</v>
      </c>
      <c r="T24" s="49">
        <v>155000</v>
      </c>
      <c r="U24" s="49">
        <v>1045</v>
      </c>
      <c r="V24" s="122">
        <v>1076014.1618076065</v>
      </c>
      <c r="W24" s="122">
        <f t="shared" si="0"/>
        <v>1076014</v>
      </c>
      <c r="X24" s="49">
        <v>842069</v>
      </c>
      <c r="Y24" s="49">
        <v>626331</v>
      </c>
      <c r="Z24" s="48"/>
      <c r="AA24" s="48"/>
      <c r="AB24" s="48"/>
    </row>
    <row r="25" spans="1:28">
      <c r="A25">
        <v>23</v>
      </c>
      <c r="B25" s="12">
        <v>21</v>
      </c>
      <c r="C25" t="s">
        <v>209</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209</v>
      </c>
      <c r="Q25" s="49">
        <v>1162000</v>
      </c>
      <c r="R25" s="49">
        <v>1162000</v>
      </c>
      <c r="S25" s="49">
        <v>673025</v>
      </c>
      <c r="T25" s="49">
        <v>120000</v>
      </c>
      <c r="U25" s="49">
        <v>794</v>
      </c>
      <c r="V25" s="122">
        <v>826433.25965548109</v>
      </c>
      <c r="W25" s="122">
        <f t="shared" si="0"/>
        <v>826433</v>
      </c>
      <c r="X25" s="49">
        <v>793548</v>
      </c>
      <c r="Y25" s="49">
        <v>611145</v>
      </c>
      <c r="Z25" s="48"/>
      <c r="AA25" s="48"/>
      <c r="AB25" s="48"/>
    </row>
    <row r="26" spans="1:28">
      <c r="A26">
        <v>24</v>
      </c>
      <c r="B26" s="12">
        <v>22</v>
      </c>
      <c r="C26" t="s">
        <v>210</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210</v>
      </c>
      <c r="Q26" s="49">
        <v>1019300</v>
      </c>
      <c r="R26" s="49">
        <v>1019300</v>
      </c>
      <c r="S26" s="49">
        <v>538014</v>
      </c>
      <c r="T26" s="49">
        <v>69000</v>
      </c>
      <c r="U26" s="49">
        <v>428</v>
      </c>
      <c r="V26" s="122">
        <v>470998.97876957501</v>
      </c>
      <c r="W26" s="122">
        <f t="shared" si="0"/>
        <v>470999</v>
      </c>
      <c r="X26" s="49">
        <v>810095</v>
      </c>
      <c r="Y26" s="49">
        <v>594963</v>
      </c>
      <c r="Z26" s="48"/>
      <c r="AA26" s="48"/>
      <c r="AB26" s="48"/>
    </row>
    <row r="27" spans="1:28">
      <c r="A27">
        <v>25</v>
      </c>
      <c r="B27" s="12">
        <v>23</v>
      </c>
      <c r="C27" t="s">
        <v>211</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211</v>
      </c>
      <c r="Q27" s="49">
        <v>764100</v>
      </c>
      <c r="R27" s="49">
        <v>764100</v>
      </c>
      <c r="S27" s="49">
        <v>367275</v>
      </c>
      <c r="T27" s="49">
        <v>67000</v>
      </c>
      <c r="U27" s="49">
        <v>765</v>
      </c>
      <c r="V27" s="122">
        <v>786616.85114093963</v>
      </c>
      <c r="W27" s="122">
        <f t="shared" si="0"/>
        <v>786617</v>
      </c>
      <c r="X27" s="49">
        <v>827338</v>
      </c>
      <c r="Y27" s="49">
        <v>538674</v>
      </c>
      <c r="Z27" s="48"/>
      <c r="AA27" s="48"/>
      <c r="AB27" s="48"/>
    </row>
    <row r="28" spans="1:28">
      <c r="A28">
        <v>26</v>
      </c>
      <c r="B28" s="12">
        <v>24</v>
      </c>
      <c r="C28" t="s">
        <v>212</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212</v>
      </c>
      <c r="Q28" s="49">
        <v>1467400</v>
      </c>
      <c r="R28" s="49">
        <v>1467400</v>
      </c>
      <c r="S28" s="49">
        <v>863236</v>
      </c>
      <c r="T28" s="49">
        <v>156000</v>
      </c>
      <c r="U28" s="49">
        <v>331</v>
      </c>
      <c r="V28" s="122">
        <v>389423.89791051456</v>
      </c>
      <c r="W28" s="122">
        <f t="shared" si="0"/>
        <v>389424</v>
      </c>
      <c r="X28" s="49">
        <v>1034771</v>
      </c>
      <c r="Y28" s="49">
        <v>710793</v>
      </c>
      <c r="Z28" s="48"/>
      <c r="AA28" s="48"/>
      <c r="AB28" s="48"/>
    </row>
    <row r="29" spans="1:28">
      <c r="A29">
        <v>27</v>
      </c>
      <c r="B29" s="12">
        <v>25</v>
      </c>
      <c r="C29" t="s">
        <v>213</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213</v>
      </c>
      <c r="Q29" s="49">
        <v>1681500</v>
      </c>
      <c r="R29" s="49">
        <v>1681500</v>
      </c>
      <c r="S29" s="49">
        <v>1073366</v>
      </c>
      <c r="T29" s="49">
        <v>161000</v>
      </c>
      <c r="U29" s="49">
        <v>780</v>
      </c>
      <c r="V29" s="122">
        <v>836144.57880536921</v>
      </c>
      <c r="W29" s="122">
        <f t="shared" si="0"/>
        <v>836145</v>
      </c>
      <c r="X29" s="49">
        <v>968614</v>
      </c>
      <c r="Y29" s="49">
        <v>739548</v>
      </c>
      <c r="Z29" s="48"/>
      <c r="AA29" s="48"/>
      <c r="AB29" s="48"/>
    </row>
    <row r="30" spans="1:28">
      <c r="A30">
        <v>28</v>
      </c>
      <c r="B30" s="12">
        <v>26</v>
      </c>
      <c r="C30" t="s">
        <v>214</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214</v>
      </c>
      <c r="Q30" s="49">
        <v>860700</v>
      </c>
      <c r="R30" s="49">
        <v>860700</v>
      </c>
      <c r="S30" s="49">
        <v>438959</v>
      </c>
      <c r="T30" s="49">
        <v>58000</v>
      </c>
      <c r="U30" s="49">
        <v>147</v>
      </c>
      <c r="V30" s="122">
        <v>191312.98725279645</v>
      </c>
      <c r="W30" s="122">
        <f t="shared" si="0"/>
        <v>191313</v>
      </c>
      <c r="X30" s="49">
        <v>541141</v>
      </c>
      <c r="Y30" s="49">
        <v>419649</v>
      </c>
      <c r="Z30" s="48"/>
      <c r="AA30" s="48"/>
      <c r="AB30" s="48"/>
    </row>
    <row r="31" spans="1:28">
      <c r="A31">
        <v>29</v>
      </c>
      <c r="B31" s="12">
        <v>27</v>
      </c>
      <c r="C31" t="s">
        <v>215</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215</v>
      </c>
      <c r="Q31" s="49">
        <v>568100</v>
      </c>
      <c r="R31" s="49">
        <v>568100</v>
      </c>
      <c r="S31" s="49">
        <v>313965</v>
      </c>
      <c r="T31" s="49">
        <v>49000</v>
      </c>
      <c r="U31" s="49">
        <v>820</v>
      </c>
      <c r="V31" s="122">
        <v>833231.18306040275</v>
      </c>
      <c r="W31" s="122">
        <f t="shared" si="0"/>
        <v>833231</v>
      </c>
      <c r="X31" s="49">
        <v>722400</v>
      </c>
      <c r="Y31" s="49">
        <v>538440</v>
      </c>
      <c r="Z31" s="48"/>
      <c r="AA31" s="48"/>
      <c r="AB31" s="48"/>
    </row>
    <row r="32" spans="1:28">
      <c r="A32">
        <v>30</v>
      </c>
      <c r="B32" s="12">
        <v>28</v>
      </c>
      <c r="C32" t="s">
        <v>216</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216</v>
      </c>
      <c r="Q32" s="49">
        <v>284900</v>
      </c>
      <c r="R32" s="49">
        <v>284900</v>
      </c>
      <c r="S32" s="49">
        <v>172559</v>
      </c>
      <c r="T32" s="49">
        <v>21000</v>
      </c>
      <c r="U32" s="49">
        <v>63</v>
      </c>
      <c r="V32" s="122">
        <v>82546.212774049229</v>
      </c>
      <c r="W32" s="122">
        <f t="shared" si="0"/>
        <v>82546</v>
      </c>
      <c r="X32" s="49">
        <v>187020</v>
      </c>
      <c r="Y32" s="49">
        <v>137918</v>
      </c>
      <c r="Z32" s="48"/>
      <c r="AA32" s="48"/>
      <c r="AB32" s="48"/>
    </row>
    <row r="33" spans="1:28">
      <c r="A33">
        <v>31</v>
      </c>
      <c r="B33" s="12">
        <v>29</v>
      </c>
      <c r="C33" t="s">
        <v>262</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262</v>
      </c>
      <c r="Q33" s="49">
        <v>447100</v>
      </c>
      <c r="R33" s="49">
        <v>447100</v>
      </c>
      <c r="S33" s="49">
        <v>250077</v>
      </c>
      <c r="T33" s="49">
        <v>38000</v>
      </c>
      <c r="U33" s="49">
        <v>199</v>
      </c>
      <c r="V33" s="122">
        <v>286483.91492170026</v>
      </c>
      <c r="W33" s="122">
        <f t="shared" si="0"/>
        <v>286484</v>
      </c>
      <c r="X33" s="49">
        <v>288292</v>
      </c>
      <c r="Y33" s="49">
        <v>210815</v>
      </c>
      <c r="Z33" s="48"/>
      <c r="AA33" s="48"/>
      <c r="AB33" s="48"/>
    </row>
    <row r="34" spans="1:28">
      <c r="A34">
        <v>32</v>
      </c>
      <c r="B34" s="12" t="s">
        <v>23</v>
      </c>
      <c r="C34" t="s">
        <v>217</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217</v>
      </c>
      <c r="Q34" s="49">
        <v>102000</v>
      </c>
      <c r="R34" s="49">
        <v>102000</v>
      </c>
      <c r="S34" s="49">
        <v>42093</v>
      </c>
      <c r="T34" s="49">
        <v>0</v>
      </c>
      <c r="U34" s="49">
        <v>58</v>
      </c>
      <c r="V34" s="122">
        <v>123333.75320357943</v>
      </c>
      <c r="W34" s="122">
        <f t="shared" si="0"/>
        <v>123334</v>
      </c>
      <c r="X34" s="49">
        <v>178635</v>
      </c>
      <c r="Y34" s="49">
        <v>127317</v>
      </c>
      <c r="Z34" s="48"/>
      <c r="AA34" s="48"/>
      <c r="AB34" s="48"/>
    </row>
    <row r="35" spans="1:28">
      <c r="A35">
        <v>33</v>
      </c>
      <c r="B35" s="12" t="s">
        <v>24</v>
      </c>
      <c r="C35" t="s">
        <v>219</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219</v>
      </c>
      <c r="Q35" s="49">
        <v>100900</v>
      </c>
      <c r="R35" s="49">
        <v>100900</v>
      </c>
      <c r="S35" s="49">
        <v>51728</v>
      </c>
      <c r="T35" s="49">
        <v>8000</v>
      </c>
      <c r="U35" s="49">
        <v>215</v>
      </c>
      <c r="V35" s="122">
        <v>224331.47236241613</v>
      </c>
      <c r="W35" s="122">
        <f t="shared" si="0"/>
        <v>224331</v>
      </c>
      <c r="X35" s="49">
        <v>159333</v>
      </c>
      <c r="Y35" s="49">
        <v>109628</v>
      </c>
      <c r="Z35" s="48"/>
      <c r="AA35" s="48"/>
      <c r="AB35" s="48"/>
    </row>
    <row r="36" spans="1:28">
      <c r="A36">
        <v>34</v>
      </c>
      <c r="B36" s="12">
        <v>31</v>
      </c>
      <c r="C36" t="s">
        <v>220</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220</v>
      </c>
      <c r="Q36" s="49">
        <v>156700</v>
      </c>
      <c r="R36" s="49">
        <v>156700</v>
      </c>
      <c r="S36" s="49">
        <v>67410</v>
      </c>
      <c r="T36" s="49">
        <v>11000</v>
      </c>
      <c r="U36" s="49">
        <v>56</v>
      </c>
      <c r="V36" s="122">
        <v>72834.893624161079</v>
      </c>
      <c r="W36" s="122">
        <f t="shared" si="0"/>
        <v>72835</v>
      </c>
      <c r="X36" s="49">
        <v>150144</v>
      </c>
      <c r="Y36" s="49">
        <v>111558</v>
      </c>
      <c r="Z36" s="48"/>
      <c r="AA36" s="48"/>
      <c r="AB36" s="48"/>
    </row>
    <row r="37" spans="1:28">
      <c r="A37">
        <v>35</v>
      </c>
      <c r="B37" s="12">
        <v>32</v>
      </c>
      <c r="C37" t="s">
        <v>221</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221</v>
      </c>
      <c r="Q37" s="49">
        <v>176400</v>
      </c>
      <c r="R37" s="49">
        <v>176400</v>
      </c>
      <c r="S37" s="49">
        <v>93118</v>
      </c>
      <c r="T37" s="49">
        <v>14000</v>
      </c>
      <c r="U37" s="49">
        <v>37</v>
      </c>
      <c r="V37" s="122">
        <v>54383.387239373609</v>
      </c>
      <c r="W37" s="122">
        <f t="shared" si="0"/>
        <v>54383</v>
      </c>
      <c r="X37" s="49">
        <v>100504</v>
      </c>
      <c r="Y37" s="49">
        <v>80125</v>
      </c>
      <c r="Z37" s="48"/>
      <c r="AA37" s="48"/>
      <c r="AB37" s="48"/>
    </row>
    <row r="38" spans="1:28">
      <c r="A38">
        <v>36</v>
      </c>
      <c r="B38" s="12" t="s">
        <v>25</v>
      </c>
      <c r="C38" t="s">
        <v>222</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222</v>
      </c>
      <c r="Q38" s="49">
        <v>50700</v>
      </c>
      <c r="R38" s="49">
        <v>50700</v>
      </c>
      <c r="S38" s="49">
        <v>20789</v>
      </c>
      <c r="T38" s="49">
        <v>6000</v>
      </c>
      <c r="U38" s="49">
        <v>7</v>
      </c>
      <c r="V38" s="122">
        <v>18451.506384787474</v>
      </c>
      <c r="W38" s="122">
        <f t="shared" si="0"/>
        <v>18452</v>
      </c>
      <c r="X38" s="49">
        <v>23810</v>
      </c>
      <c r="Y38" s="49">
        <v>20300</v>
      </c>
      <c r="Z38" s="48"/>
      <c r="AA38" s="48"/>
      <c r="AB38" s="48"/>
    </row>
    <row r="39" spans="1:28">
      <c r="A39">
        <v>37</v>
      </c>
      <c r="B39" s="12" t="s">
        <v>26</v>
      </c>
      <c r="C39" t="s">
        <v>223</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223</v>
      </c>
      <c r="Q39" s="49">
        <v>42900</v>
      </c>
      <c r="R39" s="49">
        <v>42900</v>
      </c>
      <c r="S39" s="49">
        <v>16799</v>
      </c>
      <c r="T39" s="49">
        <v>4000</v>
      </c>
      <c r="U39" s="49">
        <v>4</v>
      </c>
      <c r="V39" s="122">
        <v>15538.11063982103</v>
      </c>
      <c r="W39" s="122">
        <f t="shared" si="0"/>
        <v>15538</v>
      </c>
      <c r="X39" s="49">
        <v>23241</v>
      </c>
      <c r="Y39" s="49">
        <v>19854</v>
      </c>
      <c r="Z39" s="48"/>
      <c r="AA39" s="48"/>
      <c r="AB39" s="48"/>
    </row>
    <row r="40" spans="1:28">
      <c r="A40">
        <v>38</v>
      </c>
      <c r="B40" s="12" t="s">
        <v>27</v>
      </c>
      <c r="C40" t="s">
        <v>224</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224</v>
      </c>
      <c r="Q40" s="49">
        <v>210300</v>
      </c>
      <c r="R40" s="49">
        <v>210300</v>
      </c>
      <c r="S40" s="49">
        <v>96697</v>
      </c>
      <c r="T40" s="49">
        <v>18000</v>
      </c>
      <c r="U40" s="49">
        <v>22</v>
      </c>
      <c r="V40" s="122">
        <v>40787.540429530207</v>
      </c>
      <c r="W40" s="122">
        <f t="shared" si="0"/>
        <v>40788</v>
      </c>
      <c r="X40" s="49">
        <v>108950</v>
      </c>
      <c r="Y40" s="49">
        <v>87236</v>
      </c>
      <c r="Z40" s="48"/>
      <c r="AA40" s="48"/>
      <c r="AB40" s="48"/>
    </row>
    <row r="41" spans="1:28">
      <c r="A41">
        <v>39</v>
      </c>
      <c r="B41" s="12" t="s">
        <v>28</v>
      </c>
      <c r="C41" t="s">
        <v>225</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225</v>
      </c>
      <c r="Q41" s="49">
        <v>77700</v>
      </c>
      <c r="R41" s="49">
        <v>77700</v>
      </c>
      <c r="S41" s="49">
        <v>25886</v>
      </c>
      <c r="T41" s="49">
        <v>5000</v>
      </c>
      <c r="U41" s="49">
        <v>7</v>
      </c>
      <c r="V41" s="122">
        <v>20393.770214765103</v>
      </c>
      <c r="W41" s="122">
        <f t="shared" si="0"/>
        <v>20394</v>
      </c>
      <c r="X41" s="49">
        <v>47476</v>
      </c>
      <c r="Y41" s="49">
        <v>39064</v>
      </c>
      <c r="Z41" s="48"/>
      <c r="AA41" s="48"/>
      <c r="AB41" s="48"/>
    </row>
    <row r="42" spans="1:28">
      <c r="A42">
        <v>40</v>
      </c>
      <c r="B42" s="12">
        <v>35</v>
      </c>
      <c r="C42" t="s">
        <v>226</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226</v>
      </c>
      <c r="Q42" s="49">
        <v>124500</v>
      </c>
      <c r="R42" s="49">
        <v>124500</v>
      </c>
      <c r="S42" s="49">
        <v>67335</v>
      </c>
      <c r="T42" s="49">
        <v>2600</v>
      </c>
      <c r="U42" s="49">
        <v>15</v>
      </c>
      <c r="V42" s="122">
        <v>42729.804259507837</v>
      </c>
      <c r="W42" s="122">
        <f t="shared" si="0"/>
        <v>42730</v>
      </c>
      <c r="X42" s="49">
        <v>68689</v>
      </c>
      <c r="Y42" s="49">
        <v>55030</v>
      </c>
      <c r="Z42" s="48"/>
      <c r="AA42" s="48"/>
      <c r="AB42" s="48"/>
    </row>
    <row r="43" spans="1:28">
      <c r="A43">
        <v>41</v>
      </c>
      <c r="B43" s="12">
        <v>36</v>
      </c>
      <c r="C43" t="s">
        <v>227</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227</v>
      </c>
      <c r="Q43" s="49">
        <v>158300</v>
      </c>
      <c r="R43" s="49">
        <v>158300</v>
      </c>
      <c r="S43" s="49">
        <v>66229</v>
      </c>
      <c r="T43" s="49">
        <v>13000</v>
      </c>
      <c r="U43" s="49">
        <v>52</v>
      </c>
      <c r="V43" s="122">
        <v>68950.365964205819</v>
      </c>
      <c r="W43" s="122">
        <f t="shared" si="0"/>
        <v>68950</v>
      </c>
      <c r="X43" s="49">
        <v>114830</v>
      </c>
      <c r="Y43" s="49">
        <v>87646</v>
      </c>
      <c r="Z43" s="48"/>
      <c r="AA43" s="48"/>
      <c r="AB43" s="48"/>
    </row>
    <row r="44" spans="1:28">
      <c r="A44">
        <v>42</v>
      </c>
      <c r="B44" s="12">
        <v>37</v>
      </c>
      <c r="C44" t="s">
        <v>228</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228</v>
      </c>
      <c r="Q44" s="49">
        <v>454500</v>
      </c>
      <c r="R44" s="49">
        <v>454500</v>
      </c>
      <c r="S44" s="49">
        <v>283090</v>
      </c>
      <c r="T44" s="49">
        <v>40000</v>
      </c>
      <c r="U44" s="49">
        <v>167</v>
      </c>
      <c r="V44" s="122">
        <v>191312.98725279645</v>
      </c>
      <c r="W44" s="122">
        <f t="shared" si="0"/>
        <v>191313</v>
      </c>
      <c r="X44" s="49">
        <v>390603</v>
      </c>
      <c r="Y44" s="49">
        <v>268005</v>
      </c>
      <c r="Z44" s="48"/>
      <c r="AA44" s="48"/>
      <c r="AB44" s="48"/>
    </row>
    <row r="45" spans="1:28">
      <c r="A45">
        <v>43</v>
      </c>
      <c r="B45" s="12">
        <v>38</v>
      </c>
      <c r="C45" t="s">
        <v>229</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229</v>
      </c>
      <c r="Q45" s="49">
        <v>523800</v>
      </c>
      <c r="R45" s="49">
        <v>523800</v>
      </c>
      <c r="S45" s="49">
        <v>303142</v>
      </c>
      <c r="T45" s="49">
        <v>50000</v>
      </c>
      <c r="U45" s="49">
        <v>69</v>
      </c>
      <c r="V45" s="122">
        <v>101968.85107382551</v>
      </c>
      <c r="W45" s="122">
        <f t="shared" si="0"/>
        <v>101969</v>
      </c>
      <c r="X45" s="49">
        <v>318080</v>
      </c>
      <c r="Y45" s="49">
        <v>248981</v>
      </c>
      <c r="Z45" s="48"/>
      <c r="AA45" s="48"/>
      <c r="AB45" s="48"/>
    </row>
    <row r="46" spans="1:28">
      <c r="A46">
        <v>44</v>
      </c>
      <c r="B46" s="12">
        <v>39</v>
      </c>
      <c r="C46" t="s">
        <v>230</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230</v>
      </c>
      <c r="Q46" s="49">
        <v>227000</v>
      </c>
      <c r="R46" s="49">
        <v>227000</v>
      </c>
      <c r="S46" s="49">
        <v>125966</v>
      </c>
      <c r="T46" s="49">
        <v>21000</v>
      </c>
      <c r="U46" s="49">
        <v>75</v>
      </c>
      <c r="V46" s="122">
        <v>94199.795753914994</v>
      </c>
      <c r="W46" s="122">
        <f t="shared" si="0"/>
        <v>94200</v>
      </c>
      <c r="X46" s="49">
        <v>166436</v>
      </c>
      <c r="Y46" s="49">
        <v>124033</v>
      </c>
      <c r="Z46" s="48"/>
      <c r="AA46" s="48"/>
      <c r="AB46" s="48"/>
    </row>
    <row r="47" spans="1:28">
      <c r="A47">
        <v>45</v>
      </c>
      <c r="B47" s="12">
        <v>40</v>
      </c>
      <c r="C47" t="s">
        <v>231</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231</v>
      </c>
      <c r="Q47" s="49">
        <v>2024700</v>
      </c>
      <c r="R47" s="49">
        <v>2024700</v>
      </c>
      <c r="S47" s="49">
        <v>1221920</v>
      </c>
      <c r="T47" s="49">
        <v>203000</v>
      </c>
      <c r="U47" s="49">
        <v>1766</v>
      </c>
      <c r="V47" s="122">
        <v>1824756.8682639822</v>
      </c>
      <c r="W47" s="122">
        <f t="shared" si="0"/>
        <v>1824757</v>
      </c>
      <c r="X47" s="49">
        <v>2043519</v>
      </c>
      <c r="Y47" s="49">
        <v>1419899</v>
      </c>
      <c r="Z47" s="48"/>
      <c r="AA47" s="48"/>
      <c r="AB47" s="48"/>
    </row>
    <row r="48" spans="1:28">
      <c r="A48">
        <v>46</v>
      </c>
      <c r="B48" s="12">
        <v>41</v>
      </c>
      <c r="C48" t="s">
        <v>263</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263</v>
      </c>
      <c r="Q48" s="49">
        <v>367900</v>
      </c>
      <c r="R48" s="49">
        <v>367900</v>
      </c>
      <c r="S48" s="49">
        <v>211308</v>
      </c>
      <c r="T48" s="49">
        <v>8000</v>
      </c>
      <c r="U48" s="49">
        <v>39</v>
      </c>
      <c r="V48" s="122">
        <v>95170.927668903809</v>
      </c>
      <c r="W48" s="122">
        <f t="shared" si="0"/>
        <v>95171</v>
      </c>
      <c r="X48" s="49">
        <v>212374</v>
      </c>
      <c r="Y48" s="49">
        <v>173578</v>
      </c>
      <c r="Z48" s="48"/>
      <c r="AA48" s="48"/>
      <c r="AB48" s="48"/>
    </row>
    <row r="49" spans="1:28">
      <c r="A49">
        <v>47</v>
      </c>
      <c r="B49" s="12">
        <v>42</v>
      </c>
      <c r="C49" t="s">
        <v>232</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232</v>
      </c>
      <c r="Q49" s="49">
        <v>1027000</v>
      </c>
      <c r="R49" s="49">
        <v>1027000</v>
      </c>
      <c r="S49" s="49">
        <v>697289</v>
      </c>
      <c r="T49" s="49">
        <v>141000</v>
      </c>
      <c r="U49" s="49">
        <v>499</v>
      </c>
      <c r="V49" s="122">
        <v>543833.87239373603</v>
      </c>
      <c r="W49" s="122">
        <f t="shared" si="0"/>
        <v>543834</v>
      </c>
      <c r="X49" s="49">
        <v>542858</v>
      </c>
      <c r="Y49" s="49">
        <v>437832</v>
      </c>
      <c r="Z49" s="48"/>
      <c r="AA49" s="48"/>
      <c r="AB49" s="48"/>
    </row>
    <row r="50" spans="1:28">
      <c r="A50">
        <v>48</v>
      </c>
      <c r="B50" s="12">
        <v>43</v>
      </c>
      <c r="C50" t="s">
        <v>264</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264</v>
      </c>
      <c r="Q50" s="49">
        <v>1702200</v>
      </c>
      <c r="R50" s="49">
        <v>1702200</v>
      </c>
      <c r="S50" s="49">
        <v>1034392.9999999999</v>
      </c>
      <c r="T50" s="49">
        <v>131000</v>
      </c>
      <c r="U50" s="49">
        <v>160</v>
      </c>
      <c r="V50" s="122">
        <v>236956.18725727071</v>
      </c>
      <c r="W50" s="122">
        <f t="shared" si="0"/>
        <v>236956</v>
      </c>
      <c r="X50" s="49">
        <v>743208</v>
      </c>
      <c r="Y50" s="49">
        <v>625298</v>
      </c>
      <c r="Z50" s="48"/>
      <c r="AA50" s="48"/>
      <c r="AB50" s="48"/>
    </row>
    <row r="51" spans="1:28">
      <c r="A51">
        <v>49</v>
      </c>
      <c r="B51" s="12">
        <v>44</v>
      </c>
      <c r="C51" t="s">
        <v>233</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233</v>
      </c>
      <c r="Q51" s="49">
        <v>500400</v>
      </c>
      <c r="R51" s="49">
        <v>500400</v>
      </c>
      <c r="S51" s="49">
        <v>311761</v>
      </c>
      <c r="T51" s="49">
        <v>55000</v>
      </c>
      <c r="U51" s="49">
        <v>72</v>
      </c>
      <c r="V51" s="122">
        <v>103911.11490380314</v>
      </c>
      <c r="W51" s="122">
        <f t="shared" si="0"/>
        <v>103911</v>
      </c>
      <c r="X51" s="49">
        <v>255485</v>
      </c>
      <c r="Y51" s="49">
        <v>214379</v>
      </c>
      <c r="Z51" s="48"/>
      <c r="AA51" s="48"/>
      <c r="AB51" s="48"/>
    </row>
    <row r="52" spans="1:28">
      <c r="A52">
        <v>50</v>
      </c>
      <c r="B52" s="12">
        <v>45</v>
      </c>
      <c r="C52" t="s">
        <v>234</v>
      </c>
      <c r="D52" s="14"/>
      <c r="E52" s="14"/>
      <c r="F52" s="14"/>
      <c r="G52" s="14"/>
      <c r="H52" s="14"/>
      <c r="I52" s="14"/>
      <c r="J52" s="14"/>
      <c r="K52" s="47">
        <f>IF($C52='4. Board Level Worksheet'!$C$5,'4. Board Level Worksheet'!$C$18,"")</f>
        <v>13384232</v>
      </c>
      <c r="L52" s="47">
        <f>IF($C52='4. Board Level Worksheet'!$C$5,'4. Board Level Worksheet'!$C$19,"")</f>
        <v>285000</v>
      </c>
      <c r="M52" s="49">
        <f>IF($C52='4. Board Level Worksheet'!$C$5,'4. Board Level Worksheet'!$C$21,"")</f>
        <v>27</v>
      </c>
      <c r="N52" s="49">
        <f>IF($C52='4. Board Level Worksheet'!$C$5,'4. Board Level Worksheet'!$C$28,"")</f>
        <v>1160</v>
      </c>
      <c r="O52" s="49" t="e">
        <f>IF($C52='4. Board Level Worksheet'!$C$5,'4. Board Level Worksheet'!#REF!,"")</f>
        <v>#REF!</v>
      </c>
      <c r="P52" t="s">
        <v>234</v>
      </c>
      <c r="Q52" s="49">
        <v>471100</v>
      </c>
      <c r="R52" s="49">
        <v>471100</v>
      </c>
      <c r="S52" s="49">
        <v>295396</v>
      </c>
      <c r="T52" s="49">
        <v>47000</v>
      </c>
      <c r="U52" s="49">
        <v>98</v>
      </c>
      <c r="V52" s="122">
        <v>127218.28086353469</v>
      </c>
      <c r="W52" s="122">
        <f t="shared" si="0"/>
        <v>127218</v>
      </c>
      <c r="X52" s="49">
        <v>321391</v>
      </c>
      <c r="Y52" s="49">
        <v>248496</v>
      </c>
      <c r="Z52" s="48"/>
      <c r="AA52" s="48"/>
      <c r="AB52" s="48"/>
    </row>
    <row r="53" spans="1:28">
      <c r="A53">
        <v>51</v>
      </c>
      <c r="B53" s="12">
        <v>46</v>
      </c>
      <c r="C53" t="s">
        <v>235</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235</v>
      </c>
      <c r="Q53" s="49">
        <v>582000</v>
      </c>
      <c r="R53" s="49">
        <v>582000</v>
      </c>
      <c r="S53" s="49">
        <v>503317</v>
      </c>
      <c r="T53" s="49">
        <v>77000</v>
      </c>
      <c r="U53" s="49">
        <v>105</v>
      </c>
      <c r="V53" s="122">
        <v>138871.86384340047</v>
      </c>
      <c r="W53" s="122">
        <f t="shared" si="0"/>
        <v>138872</v>
      </c>
      <c r="X53" s="49">
        <v>265281</v>
      </c>
      <c r="Y53" s="49">
        <v>224478</v>
      </c>
      <c r="Z53" s="48"/>
      <c r="AA53" s="48"/>
      <c r="AB53" s="48"/>
    </row>
    <row r="54" spans="1:28">
      <c r="A54">
        <v>52</v>
      </c>
      <c r="B54" s="12">
        <v>47</v>
      </c>
      <c r="C54" t="s">
        <v>265</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265</v>
      </c>
      <c r="Q54" s="49">
        <v>567800</v>
      </c>
      <c r="R54" s="49">
        <v>567800</v>
      </c>
      <c r="S54" s="49">
        <v>418581</v>
      </c>
      <c r="T54" s="49">
        <v>70000</v>
      </c>
      <c r="U54" s="49">
        <v>283</v>
      </c>
      <c r="V54" s="122">
        <v>311733.34471140942</v>
      </c>
      <c r="W54" s="122">
        <f t="shared" si="0"/>
        <v>311733</v>
      </c>
      <c r="X54" s="49">
        <v>410195</v>
      </c>
      <c r="Y54" s="49">
        <v>310638</v>
      </c>
      <c r="Z54" s="48"/>
      <c r="AA54" s="48"/>
      <c r="AB54" s="48"/>
    </row>
    <row r="55" spans="1:28">
      <c r="A55">
        <v>53</v>
      </c>
      <c r="B55" s="12">
        <v>48</v>
      </c>
      <c r="C55" t="s">
        <v>236</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236</v>
      </c>
      <c r="Q55" s="49">
        <v>207000</v>
      </c>
      <c r="R55" s="49">
        <v>207000</v>
      </c>
      <c r="S55" s="49">
        <v>108067</v>
      </c>
      <c r="T55" s="49">
        <v>20000</v>
      </c>
      <c r="U55" s="49">
        <v>25</v>
      </c>
      <c r="V55" s="122">
        <v>44672.068089485459</v>
      </c>
      <c r="W55" s="122">
        <f t="shared" si="0"/>
        <v>44672</v>
      </c>
      <c r="X55" s="49">
        <v>110092</v>
      </c>
      <c r="Y55" s="49">
        <v>92149</v>
      </c>
      <c r="Z55" s="48"/>
      <c r="AA55" s="48"/>
      <c r="AB55" s="48"/>
    </row>
    <row r="56" spans="1:28">
      <c r="A56">
        <v>54</v>
      </c>
      <c r="B56" s="12">
        <v>49</v>
      </c>
      <c r="C56" t="s">
        <v>237</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237</v>
      </c>
      <c r="Q56" s="49">
        <v>500800</v>
      </c>
      <c r="R56" s="49">
        <v>500800</v>
      </c>
      <c r="S56" s="49">
        <v>344326</v>
      </c>
      <c r="T56" s="49">
        <v>20000</v>
      </c>
      <c r="U56" s="49">
        <v>69</v>
      </c>
      <c r="V56" s="122">
        <v>138871.86384340047</v>
      </c>
      <c r="W56" s="122">
        <f t="shared" si="0"/>
        <v>138872</v>
      </c>
      <c r="X56" s="49">
        <v>276127</v>
      </c>
      <c r="Y56" s="49">
        <v>220731</v>
      </c>
      <c r="Z56" s="48"/>
      <c r="AA56" s="48"/>
      <c r="AB56" s="48"/>
    </row>
    <row r="57" spans="1:28">
      <c r="A57">
        <v>55</v>
      </c>
      <c r="B57" s="12">
        <v>50</v>
      </c>
      <c r="C57" t="s">
        <v>238</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238</v>
      </c>
      <c r="Q57" s="49">
        <v>552300</v>
      </c>
      <c r="R57" s="49">
        <v>552300</v>
      </c>
      <c r="S57" s="49">
        <v>275261</v>
      </c>
      <c r="T57" s="49">
        <v>57000</v>
      </c>
      <c r="U57" s="49">
        <v>147</v>
      </c>
      <c r="V57" s="122">
        <v>180630.53618791947</v>
      </c>
      <c r="W57" s="122">
        <f t="shared" si="0"/>
        <v>180631</v>
      </c>
      <c r="X57" s="49">
        <v>301302</v>
      </c>
      <c r="Y57" s="49">
        <v>247209</v>
      </c>
      <c r="Z57" s="48"/>
      <c r="AA57" s="48"/>
      <c r="AB57" s="48"/>
    </row>
    <row r="58" spans="1:28">
      <c r="A58">
        <v>56</v>
      </c>
      <c r="B58" s="12">
        <v>51</v>
      </c>
      <c r="C58" t="s">
        <v>239</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239</v>
      </c>
      <c r="Q58" s="49">
        <v>279800</v>
      </c>
      <c r="R58" s="49">
        <v>279800</v>
      </c>
      <c r="S58" s="49">
        <v>153358</v>
      </c>
      <c r="T58" s="49">
        <v>24000</v>
      </c>
      <c r="U58" s="49">
        <v>117</v>
      </c>
      <c r="V58" s="122">
        <v>138871.86384340047</v>
      </c>
      <c r="W58" s="122">
        <f t="shared" si="0"/>
        <v>138872</v>
      </c>
      <c r="X58" s="49">
        <v>223183</v>
      </c>
      <c r="Y58" s="49">
        <v>163694</v>
      </c>
      <c r="Z58" s="48"/>
      <c r="AA58" s="48"/>
      <c r="AB58" s="48"/>
    </row>
    <row r="59" spans="1:28">
      <c r="A59">
        <v>57</v>
      </c>
      <c r="B59" s="12">
        <v>52</v>
      </c>
      <c r="C59" t="s">
        <v>266</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266</v>
      </c>
      <c r="Q59" s="49">
        <v>354400</v>
      </c>
      <c r="R59" s="49">
        <v>354400</v>
      </c>
      <c r="S59" s="49">
        <v>192184</v>
      </c>
      <c r="T59" s="49">
        <v>30000</v>
      </c>
      <c r="U59" s="49">
        <v>178</v>
      </c>
      <c r="V59" s="122">
        <v>201024.30640268457</v>
      </c>
      <c r="W59" s="122">
        <f t="shared" si="0"/>
        <v>201024</v>
      </c>
      <c r="X59" s="49">
        <v>229413</v>
      </c>
      <c r="Y59" s="49">
        <v>174348</v>
      </c>
      <c r="Z59" s="48"/>
      <c r="AA59" s="48"/>
      <c r="AB59" s="48"/>
    </row>
    <row r="60" spans="1:28">
      <c r="A60">
        <v>58</v>
      </c>
      <c r="B60" s="12">
        <v>53</v>
      </c>
      <c r="C60" t="s">
        <v>240</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240</v>
      </c>
      <c r="Q60" s="49">
        <v>958500</v>
      </c>
      <c r="R60" s="49">
        <v>958500</v>
      </c>
      <c r="S60" s="49">
        <v>647137</v>
      </c>
      <c r="T60" s="49">
        <v>87000</v>
      </c>
      <c r="U60" s="49">
        <v>286</v>
      </c>
      <c r="V60" s="122">
        <v>327271.45535123046</v>
      </c>
      <c r="W60" s="122">
        <f t="shared" si="0"/>
        <v>327271</v>
      </c>
      <c r="X60" s="49">
        <v>723003</v>
      </c>
      <c r="Y60" s="49">
        <v>557084</v>
      </c>
      <c r="Z60" s="48"/>
      <c r="AA60" s="48"/>
      <c r="AB60" s="48"/>
    </row>
    <row r="61" spans="1:28">
      <c r="A61">
        <v>59</v>
      </c>
      <c r="B61" s="12">
        <v>54</v>
      </c>
      <c r="C61" t="s">
        <v>241</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241</v>
      </c>
      <c r="Q61" s="49">
        <v>194800</v>
      </c>
      <c r="R61" s="49">
        <v>194800</v>
      </c>
      <c r="S61" s="49">
        <v>75459</v>
      </c>
      <c r="T61" s="49">
        <v>14000</v>
      </c>
      <c r="U61" s="49">
        <v>104</v>
      </c>
      <c r="V61" s="122">
        <v>120420.35745861298</v>
      </c>
      <c r="W61" s="122">
        <f t="shared" si="0"/>
        <v>120420</v>
      </c>
      <c r="X61" s="49">
        <v>238781</v>
      </c>
      <c r="Y61" s="49">
        <v>169635</v>
      </c>
      <c r="Z61" s="48"/>
      <c r="AA61" s="48"/>
      <c r="AB61" s="48"/>
    </row>
    <row r="62" spans="1:28">
      <c r="A62">
        <v>60</v>
      </c>
      <c r="B62" s="12">
        <v>55</v>
      </c>
      <c r="C62" t="s">
        <v>267</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267</v>
      </c>
      <c r="Q62" s="49">
        <v>350400</v>
      </c>
      <c r="R62" s="49">
        <v>350400</v>
      </c>
      <c r="S62" s="49">
        <v>166326</v>
      </c>
      <c r="T62" s="49">
        <v>9000</v>
      </c>
      <c r="U62" s="49">
        <v>204</v>
      </c>
      <c r="V62" s="122">
        <v>228216.00002237139</v>
      </c>
      <c r="W62" s="122">
        <f t="shared" si="0"/>
        <v>228216</v>
      </c>
      <c r="X62" s="49">
        <v>355897</v>
      </c>
      <c r="Y62" s="49">
        <v>241786</v>
      </c>
      <c r="Z62" s="48"/>
      <c r="AA62" s="48"/>
      <c r="AB62" s="48"/>
    </row>
    <row r="63" spans="1:28">
      <c r="A63">
        <v>61</v>
      </c>
      <c r="B63" s="12">
        <v>56</v>
      </c>
      <c r="C63" t="s">
        <v>242</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242</v>
      </c>
      <c r="Q63" s="49">
        <v>69100</v>
      </c>
      <c r="R63" s="49">
        <v>69100</v>
      </c>
      <c r="S63" s="49">
        <v>52442</v>
      </c>
      <c r="T63" s="49">
        <v>10000</v>
      </c>
      <c r="U63" s="49">
        <v>16</v>
      </c>
      <c r="V63" s="122">
        <v>32047.353194630876</v>
      </c>
      <c r="W63" s="122">
        <f t="shared" si="0"/>
        <v>32047</v>
      </c>
      <c r="X63" s="49">
        <v>46696</v>
      </c>
      <c r="Y63" s="49">
        <v>40508</v>
      </c>
      <c r="Z63" s="48"/>
      <c r="AA63" s="48"/>
      <c r="AB63" s="48"/>
    </row>
    <row r="64" spans="1:28">
      <c r="A64">
        <v>62</v>
      </c>
      <c r="B64" s="12">
        <v>57</v>
      </c>
      <c r="C64" t="s">
        <v>268</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268</v>
      </c>
      <c r="Q64" s="49">
        <v>149500</v>
      </c>
      <c r="R64" s="49">
        <v>149500</v>
      </c>
      <c r="S64" s="49">
        <v>77236</v>
      </c>
      <c r="T64" s="49">
        <v>4600</v>
      </c>
      <c r="U64" s="49">
        <v>36</v>
      </c>
      <c r="V64" s="122">
        <v>61181.310644295307</v>
      </c>
      <c r="W64" s="122">
        <f t="shared" si="0"/>
        <v>61181</v>
      </c>
      <c r="X64" s="49">
        <v>114511</v>
      </c>
      <c r="Y64" s="49">
        <v>84796</v>
      </c>
      <c r="Z64" s="48"/>
      <c r="AA64" s="48"/>
      <c r="AB64" s="48"/>
    </row>
    <row r="65" spans="1:28">
      <c r="A65">
        <v>63</v>
      </c>
      <c r="B65" s="12">
        <v>58</v>
      </c>
      <c r="C65" t="s">
        <v>243</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243</v>
      </c>
      <c r="Q65" s="49">
        <v>509500</v>
      </c>
      <c r="R65" s="49">
        <v>509500</v>
      </c>
      <c r="S65" s="49">
        <v>230527</v>
      </c>
      <c r="T65" s="49">
        <v>45000</v>
      </c>
      <c r="U65" s="49">
        <v>67</v>
      </c>
      <c r="V65" s="122">
        <v>100997.7191588367</v>
      </c>
      <c r="W65" s="122">
        <f t="shared" si="0"/>
        <v>100998</v>
      </c>
      <c r="X65" s="49">
        <v>431210</v>
      </c>
      <c r="Y65" s="49">
        <v>308127</v>
      </c>
      <c r="Z65" s="48"/>
      <c r="AA65" s="48"/>
      <c r="AB65" s="48"/>
    </row>
    <row r="66" spans="1:28">
      <c r="A66">
        <v>64</v>
      </c>
      <c r="B66" s="12">
        <v>59</v>
      </c>
      <c r="C66" t="s">
        <v>244</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244</v>
      </c>
      <c r="Q66" s="49">
        <v>390300</v>
      </c>
      <c r="R66" s="49">
        <v>390300</v>
      </c>
      <c r="S66" s="49">
        <v>266663</v>
      </c>
      <c r="T66" s="49">
        <v>45000</v>
      </c>
      <c r="U66" s="49">
        <v>192</v>
      </c>
      <c r="V66" s="122">
        <v>214620.15321252798</v>
      </c>
      <c r="W66" s="122">
        <f t="shared" si="0"/>
        <v>214620</v>
      </c>
      <c r="X66" s="49">
        <v>272722</v>
      </c>
      <c r="Y66" s="49">
        <v>213356</v>
      </c>
      <c r="Z66" s="48"/>
      <c r="AA66" s="48"/>
      <c r="AB66" s="48"/>
    </row>
    <row r="67" spans="1:28">
      <c r="A67">
        <v>65</v>
      </c>
      <c r="B67" s="12" t="s">
        <v>29</v>
      </c>
      <c r="C67" t="s">
        <v>269</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269</v>
      </c>
      <c r="Q67" s="49">
        <v>336700</v>
      </c>
      <c r="R67" s="49">
        <v>336700</v>
      </c>
      <c r="S67" s="49">
        <v>124091</v>
      </c>
      <c r="T67" s="49">
        <v>17000</v>
      </c>
      <c r="U67" s="49">
        <v>170</v>
      </c>
      <c r="V67" s="122">
        <v>190341.85533780762</v>
      </c>
      <c r="W67" s="122">
        <f t="shared" si="0"/>
        <v>190342</v>
      </c>
      <c r="X67" s="49">
        <v>336249</v>
      </c>
      <c r="Y67" s="49">
        <v>224858</v>
      </c>
      <c r="Z67" s="48"/>
      <c r="AA67" s="48"/>
      <c r="AB67" s="48"/>
    </row>
    <row r="68" spans="1:28">
      <c r="A68">
        <v>66</v>
      </c>
      <c r="B68" s="12" t="s">
        <v>30</v>
      </c>
      <c r="C68" t="s">
        <v>245</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245</v>
      </c>
      <c r="Q68" s="49">
        <v>107300</v>
      </c>
      <c r="R68" s="49">
        <v>107300</v>
      </c>
      <c r="S68" s="49">
        <v>63603.999999999993</v>
      </c>
      <c r="T68" s="49">
        <v>10000</v>
      </c>
      <c r="U68" s="49">
        <v>69</v>
      </c>
      <c r="V68" s="122">
        <v>83517.344689038044</v>
      </c>
      <c r="W68" s="122">
        <f t="shared" ref="W68:W74" si="1">ROUND(V68,0)</f>
        <v>83517</v>
      </c>
      <c r="X68" s="49">
        <v>119045</v>
      </c>
      <c r="Y68" s="49">
        <v>79131</v>
      </c>
      <c r="Z68" s="48"/>
      <c r="AA68" s="48"/>
      <c r="AB68" s="48"/>
    </row>
    <row r="69" spans="1:28">
      <c r="A69">
        <v>67</v>
      </c>
      <c r="B69" s="12">
        <v>61</v>
      </c>
      <c r="C69" t="s">
        <v>246</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246</v>
      </c>
      <c r="Q69" s="49">
        <v>370000</v>
      </c>
      <c r="R69" s="49">
        <v>370000</v>
      </c>
      <c r="S69" s="49">
        <v>119952</v>
      </c>
      <c r="T69" s="49">
        <v>0</v>
      </c>
      <c r="U69" s="49">
        <v>385</v>
      </c>
      <c r="V69" s="122">
        <v>165092.42554809846</v>
      </c>
      <c r="W69" s="122">
        <f t="shared" si="1"/>
        <v>165092</v>
      </c>
      <c r="X69" s="49">
        <v>358433</v>
      </c>
      <c r="Y69" s="49">
        <v>246583</v>
      </c>
      <c r="Z69" s="48"/>
      <c r="AA69" s="48"/>
      <c r="AB69" s="48"/>
    </row>
    <row r="70" spans="1:28">
      <c r="A70">
        <v>68</v>
      </c>
      <c r="B70" s="12">
        <v>62</v>
      </c>
      <c r="C70" t="s">
        <v>247</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247</v>
      </c>
      <c r="Q70" s="49">
        <v>35800</v>
      </c>
      <c r="R70" s="49">
        <v>35800</v>
      </c>
      <c r="S70" s="49">
        <v>23341</v>
      </c>
      <c r="T70" s="49">
        <v>5000</v>
      </c>
      <c r="U70" s="49">
        <v>11</v>
      </c>
      <c r="V70" s="122">
        <v>25249.429789709175</v>
      </c>
      <c r="W70" s="122">
        <f t="shared" si="1"/>
        <v>25249</v>
      </c>
      <c r="X70" s="49">
        <v>38863</v>
      </c>
      <c r="Y70" s="49">
        <v>30744</v>
      </c>
      <c r="Z70" s="48"/>
      <c r="AA70" s="48"/>
      <c r="AB70" s="48"/>
    </row>
    <row r="71" spans="1:28">
      <c r="A71">
        <v>69</v>
      </c>
      <c r="B71" s="12">
        <v>63</v>
      </c>
      <c r="C71" t="s">
        <v>248</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248</v>
      </c>
      <c r="Q71" s="49">
        <v>291500</v>
      </c>
      <c r="R71" s="49">
        <v>291500</v>
      </c>
      <c r="S71" s="49">
        <v>161917</v>
      </c>
      <c r="T71" s="49">
        <v>17000</v>
      </c>
      <c r="U71" s="49">
        <v>45</v>
      </c>
      <c r="V71" s="122">
        <v>91286.400008948549</v>
      </c>
      <c r="W71" s="122">
        <f t="shared" si="1"/>
        <v>91286</v>
      </c>
      <c r="X71" s="49">
        <v>131534</v>
      </c>
      <c r="Y71" s="49">
        <v>110047</v>
      </c>
      <c r="Z71" s="48"/>
      <c r="AA71" s="48"/>
      <c r="AB71" s="48"/>
    </row>
    <row r="72" spans="1:28">
      <c r="A72">
        <v>70</v>
      </c>
      <c r="B72" s="12">
        <v>64</v>
      </c>
      <c r="C72" t="s">
        <v>270</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270</v>
      </c>
      <c r="Q72" s="49">
        <v>541300</v>
      </c>
      <c r="R72" s="49">
        <v>541300</v>
      </c>
      <c r="S72" s="49">
        <v>264136</v>
      </c>
      <c r="T72" s="49">
        <v>58000</v>
      </c>
      <c r="U72" s="49">
        <v>97</v>
      </c>
      <c r="V72" s="122">
        <v>133045.07235346758</v>
      </c>
      <c r="W72" s="122">
        <f t="shared" si="1"/>
        <v>133045</v>
      </c>
      <c r="X72" s="49">
        <v>404356</v>
      </c>
      <c r="Y72" s="49">
        <v>300469</v>
      </c>
      <c r="Z72" s="48"/>
      <c r="AA72" s="48"/>
      <c r="AB72" s="48"/>
    </row>
    <row r="73" spans="1:28">
      <c r="A73">
        <v>71</v>
      </c>
      <c r="B73" s="12">
        <v>65</v>
      </c>
      <c r="C73" t="s">
        <v>249</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249</v>
      </c>
      <c r="Q73" s="49">
        <v>370100</v>
      </c>
      <c r="R73" s="49">
        <v>370100</v>
      </c>
      <c r="S73" s="49">
        <v>197732</v>
      </c>
      <c r="T73" s="49">
        <v>32000</v>
      </c>
      <c r="U73" s="49">
        <v>116</v>
      </c>
      <c r="V73" s="122">
        <v>138871.86384340047</v>
      </c>
      <c r="W73" s="122">
        <f t="shared" si="1"/>
        <v>138872</v>
      </c>
      <c r="X73" s="49">
        <v>302440</v>
      </c>
      <c r="Y73" s="49">
        <v>217968</v>
      </c>
      <c r="Z73" s="48"/>
      <c r="AA73" s="48"/>
      <c r="AB73" s="48"/>
    </row>
    <row r="74" spans="1:28">
      <c r="A74">
        <v>72</v>
      </c>
      <c r="B74" s="12">
        <v>66</v>
      </c>
      <c r="C74" t="s">
        <v>271</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271</v>
      </c>
      <c r="Q74" s="49">
        <v>562700</v>
      </c>
      <c r="R74" s="49">
        <v>562700</v>
      </c>
      <c r="S74" s="49">
        <v>365240</v>
      </c>
      <c r="T74" s="49">
        <v>71000</v>
      </c>
      <c r="U74" s="49">
        <v>203</v>
      </c>
      <c r="V74" s="122">
        <v>234042.79151230428</v>
      </c>
      <c r="W74" s="122">
        <f t="shared" si="1"/>
        <v>234043</v>
      </c>
      <c r="X74" s="49">
        <v>295506</v>
      </c>
      <c r="Y74" s="49">
        <v>234800</v>
      </c>
      <c r="Z74" s="48"/>
      <c r="AA74" s="48"/>
      <c r="AB74" s="48"/>
    </row>
    <row r="75" spans="1:28">
      <c r="A75">
        <v>73</v>
      </c>
      <c r="B75" s="12">
        <v>100</v>
      </c>
      <c r="C75" t="s">
        <v>250</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250</v>
      </c>
      <c r="Q75" s="49">
        <v>5000</v>
      </c>
      <c r="R75" s="49">
        <v>5000</v>
      </c>
      <c r="S75" s="49">
        <v>13567</v>
      </c>
      <c r="T75" s="49">
        <v>0</v>
      </c>
      <c r="U75" s="49">
        <v>0</v>
      </c>
      <c r="V75" s="122" t="e">
        <v>#N/A</v>
      </c>
      <c r="W75" s="122"/>
      <c r="X75" s="49" t="s">
        <v>218</v>
      </c>
      <c r="Y75" s="49" t="s">
        <v>251</v>
      </c>
      <c r="Z75" s="48"/>
      <c r="AA75" s="48"/>
      <c r="AB75" s="48"/>
    </row>
    <row r="76" spans="1:28">
      <c r="A76">
        <v>74</v>
      </c>
      <c r="B76" s="12">
        <v>101</v>
      </c>
      <c r="C76" t="s">
        <v>252</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252</v>
      </c>
      <c r="Q76" s="49">
        <v>5000</v>
      </c>
      <c r="R76" s="49">
        <v>5000</v>
      </c>
      <c r="S76" s="49">
        <v>9242</v>
      </c>
      <c r="T76" s="49">
        <v>0</v>
      </c>
      <c r="U76" s="49">
        <v>20</v>
      </c>
      <c r="V76" s="122" t="e">
        <v>#N/A</v>
      </c>
      <c r="W76" s="122"/>
      <c r="X76" s="49" t="s">
        <v>218</v>
      </c>
      <c r="Y76" s="49" t="s">
        <v>251</v>
      </c>
      <c r="Z76" s="48"/>
      <c r="AA76" s="48"/>
      <c r="AB76" s="48"/>
    </row>
    <row r="77" spans="1:28">
      <c r="A77">
        <v>75</v>
      </c>
      <c r="B77" s="12">
        <v>102</v>
      </c>
      <c r="C77" t="s">
        <v>253</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253</v>
      </c>
      <c r="Q77" s="49">
        <v>5000</v>
      </c>
      <c r="R77" s="49">
        <v>5000</v>
      </c>
      <c r="S77" s="49">
        <v>4511</v>
      </c>
      <c r="T77" s="49">
        <v>0</v>
      </c>
      <c r="U77" s="49">
        <v>21</v>
      </c>
      <c r="V77" s="122" t="e">
        <v>#N/A</v>
      </c>
      <c r="W77" s="122"/>
      <c r="X77" s="49" t="s">
        <v>218</v>
      </c>
      <c r="Y77" s="49" t="s">
        <v>251</v>
      </c>
      <c r="Z77" s="48"/>
      <c r="AA77" s="48"/>
      <c r="AB77" s="48"/>
    </row>
    <row r="78" spans="1:28">
      <c r="A78">
        <v>76</v>
      </c>
      <c r="B78" s="12">
        <v>103</v>
      </c>
      <c r="C78" t="s">
        <v>254</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254</v>
      </c>
      <c r="Q78" s="49">
        <v>5000</v>
      </c>
      <c r="R78" s="49">
        <v>5000</v>
      </c>
      <c r="S78" s="49">
        <v>3844</v>
      </c>
      <c r="T78" s="49">
        <v>1000</v>
      </c>
      <c r="U78" s="49">
        <v>8</v>
      </c>
      <c r="V78" s="122" t="e">
        <v>#N/A</v>
      </c>
      <c r="W78" s="122"/>
      <c r="X78" s="49" t="s">
        <v>218</v>
      </c>
      <c r="Y78" s="49" t="s">
        <v>251</v>
      </c>
      <c r="Z78" s="48"/>
      <c r="AA78" s="48"/>
      <c r="AB78" s="48"/>
    </row>
    <row r="79" spans="1:28">
      <c r="A79">
        <v>77</v>
      </c>
      <c r="B79" s="67" t="s">
        <v>272</v>
      </c>
      <c r="C79" t="s">
        <v>255</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255</v>
      </c>
      <c r="Q79" s="49">
        <v>0</v>
      </c>
      <c r="R79" s="49">
        <v>0</v>
      </c>
      <c r="S79" s="49" t="s">
        <v>218</v>
      </c>
      <c r="T79" s="49">
        <v>0</v>
      </c>
      <c r="U79" s="49">
        <v>0</v>
      </c>
      <c r="V79" s="122" t="e">
        <v>#N/A</v>
      </c>
      <c r="W79" s="122"/>
      <c r="X79" s="49" t="s">
        <v>218</v>
      </c>
      <c r="Y79" s="49" t="s">
        <v>251</v>
      </c>
      <c r="Z79" s="48"/>
      <c r="AA79" s="48"/>
      <c r="AB79" s="48"/>
    </row>
    <row r="80" spans="1:28">
      <c r="A80">
        <v>78</v>
      </c>
      <c r="B80" s="67" t="s">
        <v>273</v>
      </c>
      <c r="C80" t="s">
        <v>256</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256</v>
      </c>
      <c r="Q80" s="49">
        <v>0</v>
      </c>
      <c r="R80" s="49">
        <v>0</v>
      </c>
      <c r="S80" s="49" t="s">
        <v>218</v>
      </c>
      <c r="T80" s="49">
        <v>0</v>
      </c>
      <c r="U80" s="49">
        <v>0</v>
      </c>
      <c r="V80" s="122" t="e">
        <v>#N/A</v>
      </c>
      <c r="W80" s="122"/>
      <c r="X80" s="49" t="s">
        <v>218</v>
      </c>
      <c r="Y80" s="49" t="s">
        <v>251</v>
      </c>
      <c r="Z80" s="48"/>
      <c r="AA80" s="48"/>
      <c r="AB80" s="48"/>
    </row>
    <row r="81" spans="1:28">
      <c r="A81">
        <v>79</v>
      </c>
      <c r="B81" s="67" t="s">
        <v>274</v>
      </c>
      <c r="C81" t="s">
        <v>257</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257</v>
      </c>
      <c r="Q81" s="49">
        <v>0</v>
      </c>
      <c r="R81" s="49">
        <v>0</v>
      </c>
      <c r="S81" s="49" t="s">
        <v>218</v>
      </c>
      <c r="T81" s="49">
        <v>0</v>
      </c>
      <c r="U81" s="49">
        <v>0</v>
      </c>
      <c r="V81" s="122" t="e">
        <v>#N/A</v>
      </c>
      <c r="W81" s="122"/>
      <c r="X81" s="49" t="s">
        <v>218</v>
      </c>
      <c r="Y81" s="49" t="s">
        <v>251</v>
      </c>
      <c r="Z81" s="48"/>
      <c r="AA81" s="48"/>
      <c r="AB81" s="48"/>
    </row>
    <row r="82" spans="1:28">
      <c r="A82">
        <v>80</v>
      </c>
      <c r="B82" s="67" t="s">
        <v>275</v>
      </c>
      <c r="C82" t="s">
        <v>258</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258</v>
      </c>
      <c r="Q82" s="49">
        <v>0</v>
      </c>
      <c r="R82" s="49">
        <v>0</v>
      </c>
      <c r="S82" s="49" t="s">
        <v>218</v>
      </c>
      <c r="T82" s="49">
        <v>0</v>
      </c>
      <c r="U82" s="49">
        <v>0</v>
      </c>
      <c r="V82" s="122" t="e">
        <v>#N/A</v>
      </c>
      <c r="W82" s="122"/>
      <c r="X82" s="49" t="s">
        <v>218</v>
      </c>
      <c r="Y82" s="49" t="s">
        <v>251</v>
      </c>
      <c r="Z82" s="48"/>
      <c r="AA82" s="48"/>
      <c r="AB82" s="48"/>
    </row>
    <row r="83" spans="1:28">
      <c r="A83">
        <v>81</v>
      </c>
      <c r="B83" s="67" t="s">
        <v>276</v>
      </c>
      <c r="C83" t="s">
        <v>259</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259</v>
      </c>
      <c r="Q83" s="49">
        <v>0</v>
      </c>
      <c r="R83" s="49">
        <v>0</v>
      </c>
      <c r="S83" s="49" t="s">
        <v>218</v>
      </c>
      <c r="T83" s="49">
        <v>0</v>
      </c>
      <c r="U83" s="49">
        <v>0</v>
      </c>
      <c r="V83" s="122" t="e">
        <v>#N/A</v>
      </c>
      <c r="W83" s="122"/>
      <c r="X83" s="49" t="s">
        <v>218</v>
      </c>
      <c r="Y83" s="49" t="s">
        <v>251</v>
      </c>
      <c r="Z83" s="48"/>
      <c r="AA83" s="48"/>
      <c r="AB83" s="48"/>
    </row>
    <row r="84" spans="1:28">
      <c r="A84">
        <v>82</v>
      </c>
      <c r="B84" s="67" t="s">
        <v>277</v>
      </c>
      <c r="C84" t="s">
        <v>260</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260</v>
      </c>
      <c r="Q84" s="49">
        <v>0</v>
      </c>
      <c r="R84" s="49">
        <v>0</v>
      </c>
      <c r="S84" s="49" t="s">
        <v>218</v>
      </c>
      <c r="T84" s="49">
        <v>0</v>
      </c>
      <c r="U84" s="49">
        <v>0</v>
      </c>
      <c r="V84" s="122" t="e">
        <v>#N/A</v>
      </c>
      <c r="W84" s="122"/>
      <c r="X84" s="49" t="s">
        <v>218</v>
      </c>
      <c r="Y84" s="49" t="s">
        <v>251</v>
      </c>
      <c r="Z84" s="48"/>
      <c r="AA84" s="48"/>
      <c r="AB84" s="48"/>
    </row>
    <row r="85" spans="1:28">
      <c r="A85">
        <v>83</v>
      </c>
      <c r="B85" s="67" t="s">
        <v>278</v>
      </c>
      <c r="C85" t="s">
        <v>261</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261</v>
      </c>
      <c r="Q85" s="49">
        <v>0</v>
      </c>
      <c r="R85" s="49">
        <v>0</v>
      </c>
      <c r="S85" s="49" t="s">
        <v>218</v>
      </c>
      <c r="T85" s="49">
        <v>0</v>
      </c>
      <c r="U85" s="49">
        <v>0</v>
      </c>
      <c r="V85" s="122" t="e">
        <v>#N/A</v>
      </c>
      <c r="W85" s="122"/>
      <c r="X85" s="49">
        <v>5000</v>
      </c>
      <c r="Y85" s="49" t="s">
        <v>251</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ccd64b-c329-467e-b20f-a76450c1581c" xsi:nil="true"/>
    <lcf76f155ced4ddcb4097134ff3c332f xmlns="f80bb68e-b7b3-4810-989f-7aea1876de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26FB0CB9CB74685F08B552565970A" ma:contentTypeVersion="15" ma:contentTypeDescription="Create a new document." ma:contentTypeScope="" ma:versionID="d3a848075f6c71d257890f9a685dfa6c">
  <xsd:schema xmlns:xsd="http://www.w3.org/2001/XMLSchema" xmlns:xs="http://www.w3.org/2001/XMLSchema" xmlns:p="http://schemas.microsoft.com/office/2006/metadata/properties" xmlns:ns2="f80bb68e-b7b3-4810-989f-7aea1876de25" xmlns:ns3="05ccd64b-c329-467e-b20f-a76450c1581c" targetNamespace="http://schemas.microsoft.com/office/2006/metadata/properties" ma:root="true" ma:fieldsID="31513cf0d098e2fd3a7e1fd1685079bf" ns2:_="" ns3:_="">
    <xsd:import namespace="f80bb68e-b7b3-4810-989f-7aea1876de25"/>
    <xsd:import namespace="05ccd64b-c329-467e-b20f-a76450c1581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bb68e-b7b3-4810-989f-7aea1876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7669f8a-3a11-403f-bb0f-df6918eda36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cd64b-c329-467e-b20f-a76450c158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44de78-ae8b-4abf-acc9-7e679800544e}" ma:internalName="TaxCatchAll" ma:showField="CatchAllData" ma:web="05ccd64b-c329-467e-b20f-a76450c1581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40d4fbf-d14b-4b79-8db4-8c77ece2ea1d"/>
    <ds:schemaRef ds:uri="http://www.w3.org/XML/1998/namespace"/>
    <ds:schemaRef ds:uri="http://purl.org/dc/dcmitype/"/>
  </ds:schemaRefs>
</ds:datastoreItem>
</file>

<file path=customXml/itemProps2.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3.xml><?xml version="1.0" encoding="utf-8"?>
<ds:datastoreItem xmlns:ds="http://schemas.openxmlformats.org/officeDocument/2006/customXml" ds:itemID="{CD86CC01-54AB-477B-8298-CA259ACF0AB3}"/>
</file>

<file path=docMetadata/LabelInfo.xml><?xml version="1.0" encoding="utf-8"?>
<clbl:labelList xmlns:clbl="http://schemas.microsoft.com/office/2020/mipLabelMetadata">
  <clbl:label id="{ff43d531-13d9-421a-948b-78aaf4eac418}" enabled="1" method="Standard" siteId="{043c5d87-8370-464f-af11-0c9b9db80d8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Company>Ontario 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creator>Okwelum, Edson (EDU)</dc:creator>
  <cp:lastModifiedBy>Lisa Skipton</cp:lastModifiedBy>
  <cp:lastPrinted>2021-08-06T12:59:32Z</cp:lastPrinted>
  <dcterms:created xsi:type="dcterms:W3CDTF">2021-08-03T14:52:18Z</dcterms:created>
  <dcterms:modified xsi:type="dcterms:W3CDTF">2026-02-12T15:41:28Z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0x010100D3626FB0CB9CB74685F08B552565970A</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